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0055" windowHeight="7170" activeTab="1"/>
  </bookViews>
  <sheets>
    <sheet name="INGRESOS" sheetId="2" r:id="rId1"/>
    <sheet name="GASTOS INVERSION 2018" sheetId="1" r:id="rId2"/>
    <sheet name="GASTOS CORRIENTES 2018" sheetId="3" r:id="rId3"/>
    <sheet name="LISTA PROYECTOS" sheetId="5" r:id="rId4"/>
  </sheets>
  <externalReferences>
    <externalReference r:id="rId5"/>
  </externalReferences>
  <definedNames>
    <definedName name="_xlnm.Print_Area" localSheetId="2">'GASTOS CORRIENTES 2018'!$C$1:$Q$3</definedName>
    <definedName name="_xlnm.Print_Area" localSheetId="1">'GASTOS INVERSION 2018'!$C$1:$AD$46</definedName>
    <definedName name="_xlnm.Print_Area" localSheetId="0">INGRESOS!$A$1:$B$14</definedName>
    <definedName name="TULCAN__Corrección_de_estrategías_de_la_cadena_de_la_papa" localSheetId="2">'[1]Program.JC 2014'!#REF!</definedName>
    <definedName name="TULCAN__Corrección_de_estrategías_de_la_cadena_de_la_papa" localSheetId="1">'[1]Program.JC 2014'!#REF!</definedName>
    <definedName name="TULCAN__Corrección_de_estrategías_de_la_cadena_de_la_papa" localSheetId="0">'[1]Program.JC 2014'!#REF!</definedName>
    <definedName name="TULCAN__Corrección_de_estrategías_de_la_cadena_de_la_papa">'[1]Program.JC 2014'!#REF!</definedName>
  </definedNames>
  <calcPr calcId="124519"/>
</workbook>
</file>

<file path=xl/calcChain.xml><?xml version="1.0" encoding="utf-8"?>
<calcChain xmlns="http://schemas.openxmlformats.org/spreadsheetml/2006/main">
  <c r="L46" i="1"/>
  <c r="L47" s="1"/>
  <c r="AB41"/>
  <c r="AC41"/>
  <c r="AD41"/>
  <c r="AB42"/>
  <c r="AC42"/>
  <c r="AD42"/>
  <c r="AB43"/>
  <c r="AC43"/>
  <c r="AD43"/>
  <c r="AB44"/>
  <c r="AC44"/>
  <c r="AD44"/>
  <c r="AA44"/>
  <c r="AA43"/>
  <c r="AA42"/>
  <c r="AA41"/>
  <c r="AB11"/>
  <c r="AC11"/>
  <c r="AD11"/>
  <c r="AB12"/>
  <c r="AC12"/>
  <c r="AD12"/>
  <c r="AB13"/>
  <c r="AC13"/>
  <c r="AD13"/>
  <c r="AB14"/>
  <c r="AC14"/>
  <c r="AD14"/>
  <c r="AB15"/>
  <c r="AC15"/>
  <c r="AD15"/>
  <c r="AB16"/>
  <c r="AC16"/>
  <c r="AD16"/>
  <c r="AB17"/>
  <c r="AC17"/>
  <c r="AD17"/>
  <c r="AB18"/>
  <c r="AC18"/>
  <c r="AD18"/>
  <c r="AB19"/>
  <c r="AC19"/>
  <c r="AD19"/>
  <c r="AB20"/>
  <c r="AC20"/>
  <c r="AD20"/>
  <c r="AB21"/>
  <c r="AC21"/>
  <c r="AD21"/>
  <c r="AB22"/>
  <c r="AC22"/>
  <c r="AD22"/>
  <c r="AB23"/>
  <c r="AC23"/>
  <c r="AD23"/>
  <c r="AB24"/>
  <c r="AC24"/>
  <c r="AD24"/>
  <c r="AB25"/>
  <c r="AC25"/>
  <c r="AD25"/>
  <c r="AB26"/>
  <c r="AC26"/>
  <c r="AD26"/>
  <c r="AB32"/>
  <c r="AC32"/>
  <c r="AD32"/>
  <c r="AB33"/>
  <c r="AC33"/>
  <c r="AD33"/>
  <c r="AB35"/>
  <c r="AC35"/>
  <c r="AD35"/>
  <c r="AB36"/>
  <c r="AC36"/>
  <c r="AD36"/>
  <c r="AB37"/>
  <c r="AC37"/>
  <c r="AD37"/>
  <c r="AB38"/>
  <c r="AC38"/>
  <c r="AD38"/>
  <c r="AB39"/>
  <c r="AC39"/>
  <c r="AD39"/>
  <c r="AA39"/>
  <c r="AA38"/>
  <c r="AA37"/>
  <c r="AA36"/>
  <c r="AA35"/>
  <c r="AA33"/>
  <c r="AA32"/>
  <c r="AA26"/>
  <c r="AA25"/>
  <c r="AA24"/>
  <c r="AA23"/>
  <c r="AA22"/>
  <c r="AA21"/>
  <c r="AA20"/>
  <c r="AA19"/>
  <c r="AA18"/>
  <c r="AA17"/>
  <c r="AA16"/>
  <c r="AA14"/>
  <c r="AA13"/>
  <c r="AA12"/>
  <c r="AA11"/>
  <c r="AA15"/>
  <c r="V8"/>
  <c r="AB9"/>
  <c r="AC9"/>
  <c r="AD9"/>
  <c r="AA9"/>
  <c r="AB7"/>
  <c r="AC7"/>
  <c r="AD7"/>
  <c r="AA7"/>
  <c r="W10"/>
  <c r="X10"/>
  <c r="Y10"/>
  <c r="Z10"/>
  <c r="W47"/>
  <c r="X47"/>
  <c r="Y47"/>
  <c r="W45"/>
  <c r="X45"/>
  <c r="Y45"/>
  <c r="Z45"/>
  <c r="Z44"/>
  <c r="Z43"/>
  <c r="Y43"/>
  <c r="Z42"/>
  <c r="Y42"/>
  <c r="Z41"/>
  <c r="Y41"/>
  <c r="X41"/>
  <c r="W41"/>
  <c r="Z39"/>
  <c r="Y39"/>
  <c r="X39"/>
  <c r="W39"/>
  <c r="X38"/>
  <c r="W38"/>
  <c r="Z37"/>
  <c r="X36"/>
  <c r="X35"/>
  <c r="Y33"/>
  <c r="Z32"/>
  <c r="Y32"/>
  <c r="X32"/>
  <c r="Z27"/>
  <c r="Z26"/>
  <c r="Z25"/>
  <c r="Z24"/>
  <c r="Z23"/>
  <c r="Z22"/>
  <c r="Z21"/>
  <c r="Z20"/>
  <c r="Z19"/>
  <c r="Y19"/>
  <c r="X19"/>
  <c r="Z18"/>
  <c r="Z17"/>
  <c r="X16"/>
  <c r="Y16"/>
  <c r="X15"/>
  <c r="Y15" s="1"/>
  <c r="Z15" s="1"/>
  <c r="X14"/>
  <c r="Y14" s="1"/>
  <c r="Z14" s="1"/>
  <c r="Z13"/>
  <c r="Y13"/>
  <c r="X13"/>
  <c r="X12"/>
  <c r="Y12"/>
  <c r="X11"/>
  <c r="Y11"/>
  <c r="Z9"/>
  <c r="X7"/>
  <c r="U45"/>
  <c r="V42"/>
  <c r="V43"/>
  <c r="V44"/>
  <c r="V41"/>
  <c r="V12"/>
  <c r="V13"/>
  <c r="V14"/>
  <c r="V15"/>
  <c r="V16"/>
  <c r="V17"/>
  <c r="V18"/>
  <c r="V19"/>
  <c r="V20"/>
  <c r="V21"/>
  <c r="V22"/>
  <c r="V23"/>
  <c r="V24"/>
  <c r="V25"/>
  <c r="V26"/>
  <c r="V27"/>
  <c r="V29"/>
  <c r="V30"/>
  <c r="V32"/>
  <c r="V33"/>
  <c r="V34"/>
  <c r="AC34" s="1"/>
  <c r="V35"/>
  <c r="V36"/>
  <c r="V37"/>
  <c r="V38"/>
  <c r="V39"/>
  <c r="V11"/>
  <c r="V9"/>
  <c r="V7"/>
  <c r="M48"/>
  <c r="N48"/>
  <c r="O48"/>
  <c r="P48"/>
  <c r="Q48"/>
  <c r="R48"/>
  <c r="S48"/>
  <c r="M47"/>
  <c r="N47"/>
  <c r="O47"/>
  <c r="P47"/>
  <c r="Q47"/>
  <c r="R47"/>
  <c r="S47"/>
  <c r="T47"/>
  <c r="M45"/>
  <c r="N45"/>
  <c r="O45"/>
  <c r="P45"/>
  <c r="Q45"/>
  <c r="R45"/>
  <c r="S45"/>
  <c r="T45"/>
  <c r="L45"/>
  <c r="M40"/>
  <c r="N40"/>
  <c r="O40"/>
  <c r="P40"/>
  <c r="Q40"/>
  <c r="R40"/>
  <c r="S40"/>
  <c r="T40"/>
  <c r="M10"/>
  <c r="N10"/>
  <c r="O10"/>
  <c r="P10"/>
  <c r="Q10"/>
  <c r="R10"/>
  <c r="S10"/>
  <c r="T10"/>
  <c r="U10"/>
  <c r="L10"/>
  <c r="U46"/>
  <c r="U47" s="1"/>
  <c r="U42"/>
  <c r="U43"/>
  <c r="U44"/>
  <c r="U41"/>
  <c r="U12"/>
  <c r="U13"/>
  <c r="U14"/>
  <c r="U15"/>
  <c r="U16"/>
  <c r="U17"/>
  <c r="U18"/>
  <c r="U19"/>
  <c r="U20"/>
  <c r="U21"/>
  <c r="U22"/>
  <c r="U23"/>
  <c r="U24"/>
  <c r="U25"/>
  <c r="U26"/>
  <c r="U27"/>
  <c r="U28"/>
  <c r="V28" s="1"/>
  <c r="U29"/>
  <c r="U30"/>
  <c r="U31"/>
  <c r="V31" s="1"/>
  <c r="W31" s="1"/>
  <c r="U32"/>
  <c r="U33"/>
  <c r="U34"/>
  <c r="U35"/>
  <c r="U36"/>
  <c r="U37"/>
  <c r="U38"/>
  <c r="U39"/>
  <c r="U11"/>
  <c r="U8"/>
  <c r="U9"/>
  <c r="U7"/>
  <c r="B22" i="2"/>
  <c r="B23"/>
  <c r="H30" i="5"/>
  <c r="M29"/>
  <c r="H29"/>
  <c r="P29" s="1"/>
  <c r="P28"/>
  <c r="M28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AD34" i="1" l="1"/>
  <c r="AA34"/>
  <c r="X34"/>
  <c r="AB34" s="1"/>
  <c r="V46"/>
  <c r="T48"/>
  <c r="U40"/>
  <c r="U48" s="1"/>
  <c r="W40"/>
  <c r="W48" s="1"/>
  <c r="AA31"/>
  <c r="X31"/>
  <c r="AD28"/>
  <c r="X28"/>
  <c r="AA28"/>
  <c r="V45"/>
  <c r="V40"/>
  <c r="V10"/>
  <c r="O29" i="5"/>
  <c r="Z46" i="1" l="1"/>
  <c r="Z47" s="1"/>
  <c r="V47"/>
  <c r="AB31"/>
  <c r="Y31"/>
  <c r="X40"/>
  <c r="X48" s="1"/>
  <c r="AB28"/>
  <c r="Y28"/>
  <c r="V48"/>
  <c r="B24" i="2"/>
  <c r="B21"/>
  <c r="H28" i="5"/>
  <c r="M27"/>
  <c r="H27"/>
  <c r="P27" s="1"/>
  <c r="M26"/>
  <c r="H26"/>
  <c r="P26" s="1"/>
  <c r="P25"/>
  <c r="M25"/>
  <c r="H25"/>
  <c r="P24"/>
  <c r="M24"/>
  <c r="H24"/>
  <c r="P23"/>
  <c r="M23"/>
  <c r="H23"/>
  <c r="M22"/>
  <c r="H22"/>
  <c r="P22" s="1"/>
  <c r="P21"/>
  <c r="M21"/>
  <c r="H21"/>
  <c r="P20"/>
  <c r="M20"/>
  <c r="H20"/>
  <c r="M19"/>
  <c r="H19"/>
  <c r="P19" s="1"/>
  <c r="P18"/>
  <c r="M18"/>
  <c r="H18"/>
  <c r="P17"/>
  <c r="M17"/>
  <c r="H17"/>
  <c r="P16"/>
  <c r="M16"/>
  <c r="H16"/>
  <c r="M15"/>
  <c r="H15"/>
  <c r="P15" s="1"/>
  <c r="M14"/>
  <c r="H14"/>
  <c r="P14" s="1"/>
  <c r="P13"/>
  <c r="M13"/>
  <c r="H13"/>
  <c r="P12"/>
  <c r="M12"/>
  <c r="H12"/>
  <c r="M11"/>
  <c r="H11"/>
  <c r="P11" s="1"/>
  <c r="G11"/>
  <c r="F11"/>
  <c r="P10"/>
  <c r="M10"/>
  <c r="H10"/>
  <c r="M9"/>
  <c r="H9"/>
  <c r="P9" s="1"/>
  <c r="P8"/>
  <c r="M8"/>
  <c r="H8"/>
  <c r="P7"/>
  <c r="M7"/>
  <c r="H7"/>
  <c r="P6"/>
  <c r="M6"/>
  <c r="H6"/>
  <c r="P5"/>
  <c r="O5"/>
  <c r="M5"/>
  <c r="P4"/>
  <c r="O4"/>
  <c r="M4"/>
  <c r="X3"/>
  <c r="R3"/>
  <c r="P3"/>
  <c r="O3"/>
  <c r="M3"/>
  <c r="Z31" i="1" l="1"/>
  <c r="AC31"/>
  <c r="Y40"/>
  <c r="Y48" s="1"/>
  <c r="AC28"/>
  <c r="B12" i="2"/>
  <c r="B8"/>
  <c r="B7"/>
  <c r="L31" i="1"/>
  <c r="L39"/>
  <c r="L9"/>
  <c r="T18"/>
  <c r="L44"/>
  <c r="L43"/>
  <c r="L34"/>
  <c r="L33"/>
  <c r="L32"/>
  <c r="L28"/>
  <c r="R38"/>
  <c r="S41"/>
  <c r="N42"/>
  <c r="N15"/>
  <c r="N14"/>
  <c r="N13"/>
  <c r="N12"/>
  <c r="N11"/>
  <c r="O17"/>
  <c r="N16"/>
  <c r="N19"/>
  <c r="L36"/>
  <c r="Q36"/>
  <c r="Q35"/>
  <c r="P26"/>
  <c r="P25"/>
  <c r="P24"/>
  <c r="P23"/>
  <c r="P22"/>
  <c r="P21"/>
  <c r="P20"/>
  <c r="L40" l="1"/>
  <c r="L48" s="1"/>
  <c r="Z40"/>
  <c r="Z48" s="1"/>
  <c r="AD31"/>
  <c r="E26" i="3"/>
  <c r="B16" i="2"/>
</calcChain>
</file>

<file path=xl/comments1.xml><?xml version="1.0" encoding="utf-8"?>
<comments xmlns="http://schemas.openxmlformats.org/spreadsheetml/2006/main">
  <authors>
    <author>pc</author>
  </authors>
  <commentList>
    <comment ref="D22" authorId="0">
      <text>
        <r>
          <rPr>
            <b/>
            <sz val="9"/>
            <color indexed="81"/>
            <rFont val="Tahoma"/>
            <family val="2"/>
          </rPr>
          <t>Se podria coordinar con la DEL para programa de recuperación de suelos, existe el estudio</t>
        </r>
      </text>
    </comment>
  </commentList>
</comments>
</file>

<file path=xl/sharedStrings.xml><?xml version="1.0" encoding="utf-8"?>
<sst xmlns="http://schemas.openxmlformats.org/spreadsheetml/2006/main" count="473" uniqueCount="310">
  <si>
    <t>ENE-FEB-MAR</t>
  </si>
  <si>
    <t>ABR-MAY-JUN</t>
  </si>
  <si>
    <t>JUL-AGO-SEP</t>
  </si>
  <si>
    <t>OCT-NOV-DIC</t>
  </si>
  <si>
    <t>PLANES O PROGRAMAS</t>
  </si>
  <si>
    <t>Proyectos (1)</t>
  </si>
  <si>
    <t>CANTONES</t>
  </si>
  <si>
    <t>Componentes (2)</t>
  </si>
  <si>
    <t>Necesidad  Pública que satisface (3)</t>
  </si>
  <si>
    <t>Metas/ Resultado</t>
  </si>
  <si>
    <t>Indicadores de Gestión Institucional (5)</t>
  </si>
  <si>
    <t>Gasto Anual (6)</t>
  </si>
  <si>
    <t>Cronograma de ejecución presupuestaria Trimestral (8)</t>
  </si>
  <si>
    <t>Cronograma de ejecución  Física Trimestral (9)</t>
  </si>
  <si>
    <t>Partida</t>
  </si>
  <si>
    <t>FORMULACION DE ESTUDIOS</t>
  </si>
  <si>
    <t>MONTUFAR</t>
  </si>
  <si>
    <t xml:space="preserve">100% de los estudios realizados </t>
  </si>
  <si>
    <t>ESPEJO</t>
  </si>
  <si>
    <t>BOLIVAR</t>
  </si>
  <si>
    <t>MIRA</t>
  </si>
  <si>
    <t>SUBTOTAL</t>
  </si>
  <si>
    <t>100% construido el sistema</t>
  </si>
  <si>
    <t>Rehabilitar la acequia Cumbaltar-El Ejido, para asegurar la disponibilidad y calidad del agua, respondiendo a las necesidades identificadas por los agricultores como premisa para generar impactos favorables en la producción agropecuaria.</t>
  </si>
  <si>
    <t>Ampliar la cobertura y mejorar la eficiencia social, económica y ambiental de todos los sistemas de riego y drenaje”. El proyecto Rehabilitación del sistema de abrevaderos y fitosanitario Cumbaltar-El Ejido FASE I, está enmarcado dentro de este objetivo, ya que se realizará el mejoramiento y rehabilitación de un tramo de acequia del sistema, mejorando el 50% de la conducción principal, lo que garantiza un rendimiento mayor de producción</t>
  </si>
  <si>
    <t>A los 3 meses de iniciado el proyecto se contará con mayor eficiencia en la conducción principal rehabilitando 5.8 km del sistema que beneficiará a 243 usuarios de la Junta de agua, 741 ha</t>
  </si>
  <si>
    <t>100 % del sistema construido en su primera etapa</t>
  </si>
  <si>
    <t>Rehabilitación de la infraestructura física de la captación y la conducción principal del sistema.</t>
  </si>
  <si>
    <t>Ampliar la cobertura productiva existente y mejorar las condiciones sociales, económicas y ambientales de la comunidad influenciada por el proyecto, en el cantón Bolívar de la provincia del Carchi.</t>
  </si>
  <si>
    <t>A los 4 meses de iniciado el proyecto se habrá mejorado el 100% de la conducción principal del sistema de que beneficiará a 49 usuarios, 91. 9ha</t>
  </si>
  <si>
    <t>Rehabilitar la infraestructura de
un tramo de conducción principal del sistema de riego y la
construcción de obras especiales</t>
  </si>
  <si>
    <t>Ampliar la cobertura y mejorar la eficiencia social,
económica y ambiental de todos los sistemas de riego y
drenaje se realizará una etapa más, rehabilitando un
tramo de conducción principal.</t>
  </si>
  <si>
    <t>Al finalizar la etapa del proyecto a los 6 meses de iniciado el proyecto los usuarios del canal
contarán con un tramo de 1.2 km de tubería de
conducción rehabilitado.</t>
  </si>
  <si>
    <t>100 % del sistema construido en su tercera etapa</t>
  </si>
  <si>
    <t>Construir un sistema de Riego de agua agrícola
para los usuarios de la comunidad de Palo
Blanco a través de obras de captación,
conducción, distribución e infraestructura
hidráulica. En esta primera fase se construirá el
ramal 1 y 2 de la distribución de los seis que
conforman todo el proyecto.</t>
  </si>
  <si>
    <t>Ampliar la cobertura de riego para
contribuir a la producción de cultivos que
mejoren el buen vivir del sector Palo Blanco,
parroquia La Concepción, cantón Mira,
Provincia del Carchi</t>
  </si>
  <si>
    <t>A los 4 meses de iniciado el
proyecto se contará con el 45% del
sistema de distribución para uso
agrícola que beneficiará a 16 de
los 58 usuarios de la Junta de agua
de la comuna Palo Blanco, regando 421 ha</t>
  </si>
  <si>
    <t>Rehabilitación de reservorios en cuatro derivaciones del canal Montúfar.</t>
  </si>
  <si>
    <t>Ampliar la cobertura productiva existente y mejorar las condiciones sociales, económicas y ambientales de las comunidades beneficiadas por el proyecto, en el cantón Montúfar y Bolívar, de la provincia del Carchi.</t>
  </si>
  <si>
    <t>A los 8 meses rehabilitados los reservorios de cuatro derivaciones del canal Montúfar. 5992 beneficiarios directos, mejorando una superficie de 1820.57 ha</t>
  </si>
  <si>
    <t>Rehabilitación de un tramo de la conducción de la acequia Pastora Alomía</t>
  </si>
  <si>
    <t>Ampliar la cobertura y mejorar la eficiencia social, económica y ambiental de todos los sistemas de riego y drenaje”. El proyecto Rehabilitación de la acequia Pastora Alomia, está enmarcado dentro de este objetivo, ya que se realizará el mejoramiento y rehabilitación de un tramo de acequia del sistema, mejorando al 80% la conducción principal, lo que garantiza un rendimiento mayor de producción.</t>
  </si>
  <si>
    <t>Al finalizar la implementación del proyecto se incrementará la eficiencia y cobertura del uso del agua para riego en la zona de influencia del proyecto en un 80%</t>
  </si>
  <si>
    <t>Rehabilitación trasvase y canal alto Monte Olivo</t>
  </si>
  <si>
    <t>Ampliarla cobertura  productiva existente y mejorar las condiciones sociales, económicas y ambientales de las comunidades beneficiadas por el  proyecto,  en el cantón Bolívar, de la provincia del Carchi.</t>
  </si>
  <si>
    <t>Incrementar la tasa de satisfacción de las necesidades de transporte de caudal en un 60% con la implementación del proyecto en un período de seis meses</t>
  </si>
  <si>
    <t>Rehabilitación de la distribución, mejora del almacenamiento</t>
  </si>
  <si>
    <t>Ampliar la cobertura de riego para contribuir a la producción de cultivos que mejoren el buen vivir del sector El Naranjal, Parroquia la Concepción, Cantón Mira, Provincia del Carchi.</t>
  </si>
  <si>
    <t>Incrementar la producción de cultivos de la zona , a un 80% de las cosechas por año</t>
  </si>
  <si>
    <t>Presentación de proyectos para aprobación</t>
  </si>
  <si>
    <t>Mejorar la infraestructura de riego del sistema de riego Monte - Olivo</t>
  </si>
  <si>
    <t xml:space="preserve">100% concluida  la Fase Precontractual 
</t>
  </si>
  <si>
    <t xml:space="preserve"> Adquisición Tubería</t>
  </si>
  <si>
    <t>Contribuir a la transformación de la matriz productiva mediante tecnificación del riego  generando estabilidad socioeconómica y uso eficiente del recurso hídrico en la  Provincia del Carchi.</t>
  </si>
  <si>
    <t>100% tubería en stock</t>
  </si>
  <si>
    <t>Solventar mentenimiento emergentes menores con ayuda de la comunidad</t>
  </si>
  <si>
    <t>100% de las microempresas conformadas.</t>
  </si>
  <si>
    <t>CONSTRUCCION DEL SISTEMA DE DISTRIBUCION DE AGUA PARA USO AGRICOLA CASA FRIA-TULCAN II ETAPA (EMBAJADA DE JAPON)</t>
  </si>
  <si>
    <t>TULCAN</t>
  </si>
  <si>
    <t>Terminación infraestructura para el sector productivo</t>
  </si>
  <si>
    <t>Ampliar la cobertura de uso agricola</t>
  </si>
  <si>
    <t>Al finalizar el año se ha cubierto un total de 252 ha, beneficiando a 94 usuarios</t>
  </si>
  <si>
    <t>100 % sistema constuido</t>
  </si>
  <si>
    <t>FISCALIZACION CONSTRUCCION DEL SISTEMA DE DISTRIBUCION DE AGUA PARA USO AGRICOLA CASA FRIA-TULCAN II ETAPA (EMBAJADA DE JAPON)</t>
  </si>
  <si>
    <t>Fiscalización</t>
  </si>
  <si>
    <t>Garantizar la ejecución de los recursos</t>
  </si>
  <si>
    <t>Al finalizar el año se ha fiscalizado un sistema construido</t>
  </si>
  <si>
    <t>100% sistema construido</t>
  </si>
  <si>
    <t>MICROEMPRESAS DE RIEGO</t>
  </si>
  <si>
    <t xml:space="preserve">EJECUCIÓN DE OBRAS DE MANTENIMIENTO DE SISTEMAS DE RIEGO TM                                                                                                                                                                                               </t>
  </si>
  <si>
    <t>PROVINCIA</t>
  </si>
  <si>
    <t>Estudios y Diseños, Fase Precontractual, Ejecución de Mantenimiento de Sistemas de Riego</t>
  </si>
  <si>
    <t>100% de los sistemas de riego intervenidos</t>
  </si>
  <si>
    <t>ADQUISICION DE GEOMEMBRANA</t>
  </si>
  <si>
    <t>Solventar mentenimiento emergentes en obras de almacenamiento y conducción de riego</t>
  </si>
  <si>
    <t>ADQUISICION DE MAQUINARIA PARA INSTALACION GEOMEMBRANA</t>
  </si>
  <si>
    <t>REHABILITACION SISTEMA DE ABREVADEROS Y RIEGO SAN JOSE DE CHUNQUER</t>
  </si>
  <si>
    <t>Rehabilitación del sistema en II Fase</t>
  </si>
  <si>
    <t>REHANILITACION SISTEMA DE ABREVADEREOS Y RIEGO SAN JOSE DE HUACA</t>
  </si>
  <si>
    <t>HUACA</t>
  </si>
  <si>
    <t>REAJUSTE DE PLANILLAS</t>
  </si>
  <si>
    <t>ESTUDIO DE TECNIFICACIÓN DE RIEGO Y DINÁMICA PRODUCCIÓN EN LA ZONA DE CRISTÓBAL COLÓN</t>
  </si>
  <si>
    <t>Contratar cosultoria</t>
  </si>
  <si>
    <t>100 % estudio ejecutado</t>
  </si>
  <si>
    <t>REHABILITACIÓN CANALES DE RIEGO - ECOPARQUE</t>
  </si>
  <si>
    <t>Sistema de riego</t>
  </si>
  <si>
    <t>Ampliar la cobertura uso agrícola</t>
  </si>
  <si>
    <t>CONVENIOS CON JUNTAS PARROQUIALES Y OTROS</t>
  </si>
  <si>
    <t>Social, Infraestructura, Productivo</t>
  </si>
  <si>
    <t>Fortalecer a los regantes y grupos de regantes para asumir la cogestión y gestión de los sistemas de riego y drenaje de manera sostenible y eficiente</t>
  </si>
  <si>
    <t>100% de los sistemas constuidos y/o reparados</t>
  </si>
  <si>
    <t>FORTALECIMIENTO SOCIO OGRANIZATIVO</t>
  </si>
  <si>
    <t>FORTALECIMIENTO Y CAPACITACION A JUNTAS DE REGANTES (COMPETENCIA 2014)</t>
  </si>
  <si>
    <t>Capacitación a juntas de regantes</t>
  </si>
  <si>
    <t>100 % de 10 juntas capacitados</t>
  </si>
  <si>
    <t>FORTALECIMIENTO Y CAPACITACION A JUNTAS DE REGANTES (COMPETENCIA 2015)</t>
  </si>
  <si>
    <t>100 % de 5 juntas capacitados</t>
  </si>
  <si>
    <t>IMPLEMENTACION SISTEMAS ADMINISTRATIVO Y TARIFARIOS EN LAS JUNTAS DE RIEGO</t>
  </si>
  <si>
    <t>Capacitación a las juntas de regantes</t>
  </si>
  <si>
    <t>Gestión adecuada del recurso agua para una correcta aplicación.</t>
  </si>
  <si>
    <t>100% de 6 juntas de regantes capacitados</t>
  </si>
  <si>
    <t>PUBLICACION PLAN DE RIEGO</t>
  </si>
  <si>
    <t>CAPACITACION DIRECCION DE RECURSOS HIDRICOS</t>
  </si>
  <si>
    <t>Capacitación al personal</t>
  </si>
  <si>
    <t>Capacitación al personal en nuevas tecnologías relacionadas con el riego</t>
  </si>
  <si>
    <t>100% del personal capacitado</t>
  </si>
  <si>
    <t>TOTAL</t>
  </si>
  <si>
    <t>INGRESOS</t>
  </si>
  <si>
    <t>ASIGNACION COMPETENCIA 2015 DE RIEGO A TRAVES BANCO DE DESARROLLO</t>
  </si>
  <si>
    <t>DEUDA POR COBRAR COMPETENCIA DE RIEGO 2016 A TRAVES DEL BANCO DE DESARROLLO</t>
  </si>
  <si>
    <t>ADQUSICION DE TUBERIA DE DIFERENTES DIAMETROS</t>
  </si>
  <si>
    <t>REHABILITACION SISTEMA DE LA “JUNTA DE RIEGO QUEBRADA EL ARRAYAN</t>
  </si>
  <si>
    <t>REHABILITACION ACEQUIA LOS ARRAYANES</t>
  </si>
  <si>
    <t>MEJORAMIENTO SISTEMA DE RIEGO SANTA LUCIA</t>
  </si>
  <si>
    <t>MEJORAMIENTO SISTEMA DE RIEGO EL TAMBO</t>
  </si>
  <si>
    <t>MEJORAMIENTO DEL SISTEMA DE RIEGO RIO BLANCO</t>
  </si>
  <si>
    <t>REHABILITACIÓN Y MEJORAMIENTO DE LAS ACEQUIAS MORAN Y PISQUER Y LA RED DE DISTRIBUCIÓN Y SISTEMA DE RIEGO SAN ISIDRO, IV ETAPA</t>
  </si>
  <si>
    <t>CATASTRO DE USUARIOS DE JUNTAS DE REGANTES, COMO INSTRUMENTO DE GESTIÓN Y DESARROLLO EN LA PROVINCIA DEL CARCHI"</t>
  </si>
  <si>
    <r>
      <t xml:space="preserve">REHABILITACION DEL SISTEMA DE ABREVADEROS Y RIEGO EJIDO-CUMBALTAR </t>
    </r>
    <r>
      <rPr>
        <i/>
        <sz val="12"/>
        <rFont val="Times New Roman"/>
        <family val="1"/>
      </rPr>
      <t>(COMPETENCIA 2015)</t>
    </r>
  </si>
  <si>
    <r>
      <t xml:space="preserve">REHABILITACION SISTEMA DE RIEGO CHOTA CHIQUITO  </t>
    </r>
    <r>
      <rPr>
        <i/>
        <sz val="12"/>
        <rFont val="Times New Roman"/>
        <family val="1"/>
      </rPr>
      <t>(COMPETENCIA 2015)</t>
    </r>
  </si>
  <si>
    <r>
      <t xml:space="preserve">REHABILITACION SISTEMA DE RIEGO EL ARTEZON FASE III </t>
    </r>
    <r>
      <rPr>
        <i/>
        <sz val="12"/>
        <rFont val="Times New Roman"/>
        <family val="1"/>
      </rPr>
      <t>(COMPETENCIA 2015)</t>
    </r>
  </si>
  <si>
    <r>
      <t xml:space="preserve">MEJORAMIENTO DEL SISTEMA DE RIEGO PALO BLANCO FASE I </t>
    </r>
    <r>
      <rPr>
        <i/>
        <sz val="12"/>
        <rFont val="Times New Roman"/>
        <family val="1"/>
      </rPr>
      <t>(COMPETENCIA 2015)</t>
    </r>
  </si>
  <si>
    <r>
      <t xml:space="preserve">REHABILITACION DE ESTRUCTURAS DE ALMACENAMIENTO EN 4 DERIVACIONES DEL CANAL MONTUFAR </t>
    </r>
    <r>
      <rPr>
        <i/>
        <sz val="12"/>
        <rFont val="Times New Roman"/>
        <family val="1"/>
      </rPr>
      <t>(COMPETENCIA 2015)</t>
    </r>
  </si>
  <si>
    <r>
      <t>REHABILITACION ACEQUIA PASTORA ALOMIA</t>
    </r>
    <r>
      <rPr>
        <i/>
        <sz val="12"/>
        <rFont val="Times New Roman"/>
        <family val="1"/>
      </rPr>
      <t xml:space="preserve"> (COMPTENCIA 2016)</t>
    </r>
  </si>
  <si>
    <r>
      <t>REHABILITACION DEL SISTEMA DE RIEGO  MONTE OLIVO FASE I</t>
    </r>
    <r>
      <rPr>
        <i/>
        <sz val="12"/>
        <rFont val="Times New Roman"/>
        <family val="1"/>
      </rPr>
      <t xml:space="preserve"> (COMPETENCIA 2016)</t>
    </r>
  </si>
  <si>
    <r>
      <t>MEJORAMIENTO DEL SISTEMA DE RIEGO EL NARANJAL</t>
    </r>
    <r>
      <rPr>
        <i/>
        <sz val="12"/>
        <rFont val="Times New Roman"/>
        <family val="1"/>
      </rPr>
      <t xml:space="preserve"> (COMPETENCIA 2016)</t>
    </r>
  </si>
  <si>
    <t>CONCEPTO</t>
  </si>
  <si>
    <t>MONTO</t>
  </si>
  <si>
    <t>Monto Total (SIN IVA)</t>
  </si>
  <si>
    <t>ARRASTRE ASIGNACION MENSUAL PARA OPERACIÓN Y MANTENIMIENTO 2017</t>
  </si>
  <si>
    <t>OTROS INGRESOS PARA ECOPARQUE</t>
  </si>
  <si>
    <t>ASIGNACION COMPETENCIA DE RIEGO 2014 INVERSION</t>
  </si>
  <si>
    <t xml:space="preserve">Remuneraciones Unificadas                                                                                                                                                                                                                                 </t>
  </si>
  <si>
    <t xml:space="preserve">Décimotercer Sueldo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</si>
  <si>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Décimocuarto Sueldo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</si>
  <si>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Horas Extraordinarias y Suplementarias                                                                                                                                                                                                                    </t>
  </si>
  <si>
    <t xml:space="preserve">Servicios Personales por Contrato                                                                                                                                                                                                                         </t>
  </si>
  <si>
    <t xml:space="preserve">Subrogaciones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</si>
  <si>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Encargos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</si>
  <si>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Aporte Patronal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</si>
  <si>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Fondo de Reserva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</si>
  <si>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Compensación por Vacaciones no Gozadas                                                                                                                                                                                                                    </t>
  </si>
  <si>
    <t xml:space="preserve">Pasajes al Interior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</si>
  <si>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Pasajes al Exterior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</si>
  <si>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Viáticos y Subsistencias en el Interior                                                                                                                                                                                                                   </t>
  </si>
  <si>
    <t xml:space="preserve">Viáticos y Subsistencias en el Exterior                                                                                                                                                                                                                   </t>
  </si>
  <si>
    <t xml:space="preserve">Viáticos por Gasto de Residencia                                                                                                                                                                                                                          </t>
  </si>
  <si>
    <t xml:space="preserve">Maquinarias y Equipos (Mantenimiento Hídricos)                                                                                                                                                                                                            </t>
  </si>
  <si>
    <t xml:space="preserve">Vehículos (Mantenimiento Hídricos)                                                                                                                                                                                                                        </t>
  </si>
  <si>
    <t xml:space="preserve">Vestuario, Lencería y Prendas de Protección (Hídricos)                                                                                                                                                                                                    </t>
  </si>
  <si>
    <t xml:space="preserve">Materiales de Oficina (Hídricos)                                                                                                                                                                                                                          </t>
  </si>
  <si>
    <t xml:space="preserve">Materiales de Impresión, Reproducción y Publicaciones (Hídricos)                                                                                                                                                                                          </t>
  </si>
  <si>
    <t xml:space="preserve">Vehículos                                                                                                                                                                                                        </t>
  </si>
  <si>
    <t>GASTOS CORRIENTES</t>
  </si>
  <si>
    <t>ASIGNACION MENSUAL PARA OPERACIÓN Y MANTENIMIENTO 2018</t>
  </si>
  <si>
    <t>ASIGNACION MENSUAL PARA GASTOS CORRIENTES 2018</t>
  </si>
  <si>
    <t>ASIGNACION COMPETENCIA DE RIEGO 2017 INVERSION</t>
  </si>
  <si>
    <t>TOTAL INGRESOS</t>
  </si>
  <si>
    <t>ESTUDIO PREFACTIBILIDAD REPRESA RIO MAL PASO</t>
  </si>
  <si>
    <t>IVA</t>
  </si>
  <si>
    <t>MONTO TOTAL</t>
  </si>
  <si>
    <t>CONSTRUCCION Y MANTENIMIENTO DE SISTEMAS DE RIEGO</t>
  </si>
  <si>
    <t>CAPACITACION NUEVAS TECNOLOGIAS</t>
  </si>
  <si>
    <t>No</t>
  </si>
  <si>
    <t>PROYECTO</t>
  </si>
  <si>
    <t>UBICACIÓN</t>
  </si>
  <si>
    <t>FAMILIAS BENEFICIADAS</t>
  </si>
  <si>
    <t>HECTAREAS REGADAS</t>
  </si>
  <si>
    <t>COMUNIDAD</t>
  </si>
  <si>
    <t>PARROQUIA</t>
  </si>
  <si>
    <t>CANTON</t>
  </si>
  <si>
    <t>REGISTRADO SISTEMA EN LA PLATAFORMA INFORMATICA</t>
  </si>
  <si>
    <t>USUARIOS CONOCEN Y ESTAN DE ACUERDO CON EL ALCANCE DEL PROYECTO</t>
  </si>
  <si>
    <t>LOS USUARIOS ESTAN DE ACUERDO PARA PAGO DE TARIFA</t>
  </si>
  <si>
    <t>PERSONERIA JURICA JUNTA</t>
  </si>
  <si>
    <t>PROMEDIO DE HECTAREAS POR USUARIO</t>
  </si>
  <si>
    <t>COSTO/BENEFICIO</t>
  </si>
  <si>
    <t>INVERSION POR HECTAREA</t>
  </si>
  <si>
    <t>INVERSION POR FAMILIA</t>
  </si>
  <si>
    <t>APORTE DE LOS USUARIOS USD</t>
  </si>
  <si>
    <t>APORTE DE LOS USUARIOS %</t>
  </si>
  <si>
    <t>ACUERDO PAGO EN FUNCION DEL DERECHO DE AGUA</t>
  </si>
  <si>
    <t>EXISTE CO-FINANCIAMIENTO</t>
  </si>
  <si>
    <t>DISPONIBILIDAD DE AGUA</t>
  </si>
  <si>
    <t>ACCESO VIAL A LA ZONA DE RIEGO</t>
  </si>
  <si>
    <t>SERVICIO DE ACOMPAÑAMIENTO</t>
  </si>
  <si>
    <t>PLAZO DE EJECUCION (MESES)</t>
  </si>
  <si>
    <t>PERMISO AMBIENTAL</t>
  </si>
  <si>
    <t>NO EXISTE CONFLICTOS USOS DEL AGUA</t>
  </si>
  <si>
    <t>AUTOIZACION DE DERECHO DE AGUA</t>
  </si>
  <si>
    <t>CUENTA CON SERVIDUMBRE DE PASO</t>
  </si>
  <si>
    <t>CUENTA CON ESCRITURAS DE LOS TERRENOS AFECTADOS</t>
  </si>
  <si>
    <t>REHABILITACIÓN DE INFRASTRUCTURA DE CONDUCCION Y ALMACENAMIENTO DEL SISTEMA DE RIEGO DE ALOR-EL ROSAL</t>
  </si>
  <si>
    <t>ANGELINA, MOSQUERAL, EL ROSAL, ALOR</t>
  </si>
  <si>
    <t>BOLIVAR, SAN RAFAEL</t>
  </si>
  <si>
    <t>MEJORAMIENTO DEL SISTEMA DE RIEGO MASCARILLA PAMBA-HACIENDA</t>
  </si>
  <si>
    <t>MASCARILLA</t>
  </si>
  <si>
    <t>REHABILITACIÓN DE INFRASTRUCTURA DE CONDUCCION Y ALMACENAMIENTO DEL SISTEMA DE RIEGO DE INDUJEL</t>
  </si>
  <si>
    <t>SANTA MARTHA DE INDUJEL, LOS CIPRES, LA BRETAÑA</t>
  </si>
  <si>
    <t>SAN JOSE</t>
  </si>
  <si>
    <t>REHABILITACION ACEQUIA LA CHIMBA</t>
  </si>
  <si>
    <t>LA PORTADA</t>
  </si>
  <si>
    <t>MEJORAMIENTO DEL SISTEMA DE RIEGO LA ESPERANZA</t>
  </si>
  <si>
    <t>TUFIÑO</t>
  </si>
  <si>
    <t>REHABILITACION SISTEMA DE ABREVADEROS Y RIEGO 20 DE MARZO</t>
  </si>
  <si>
    <t>SISTEMA DE RIEGO BIPRONVINCIAL EL NARANJITO</t>
  </si>
  <si>
    <t>NARANJITO</t>
  </si>
  <si>
    <t>LA CONCEPCION</t>
  </si>
  <si>
    <t>DISTRIBUCION SISTEMA DE RIEGO PISQUER</t>
  </si>
  <si>
    <t>MIRA, HATO DE MIRA, PISQUER</t>
  </si>
  <si>
    <t>RESERVORIOS SISTEMA DE RIEGO GARCIA MORENO</t>
  </si>
  <si>
    <t>CAYALES, CHULUNGUASI, GARCIA MORENO</t>
  </si>
  <si>
    <t>GARCIA MORENO</t>
  </si>
  <si>
    <t>DISTRIBUCION DE AGUA DE RIEGO CHUNQUER</t>
  </si>
  <si>
    <t>CHUNQUER</t>
  </si>
  <si>
    <t>JULIO ANDRADE</t>
  </si>
  <si>
    <t>MEJORAMIENTO SISTEMA DE RIEGO TIMBURAY-YAMBA</t>
  </si>
  <si>
    <t>RESERVORIOS CANAL MONTUFAR</t>
  </si>
  <si>
    <t>PISTUD</t>
  </si>
  <si>
    <t>MEJORAMIENTO SISTEMA DE RIEGO LA TIPUYA</t>
  </si>
  <si>
    <t>SISTEMA DE RIEGO RUMICHACA</t>
  </si>
  <si>
    <t>RUMICHACA</t>
  </si>
  <si>
    <t>LA PAZ</t>
  </si>
  <si>
    <t>DISTRIBUCION SISTEMA DE RIEGO BIPROVINCIAL LIMONAL</t>
  </si>
  <si>
    <t>TABLAS, SAN JUAN DE LACHAS</t>
  </si>
  <si>
    <t>JIJON Y CAAMAÑO</t>
  </si>
  <si>
    <t>SISTEMA DE RIEGO LINEA ROJA</t>
  </si>
  <si>
    <t>LINEA ROJA</t>
  </si>
  <si>
    <t>FERNANDEZ SALVADOR</t>
  </si>
  <si>
    <t>SISTEMA DE RIEGO MONTE OLIVO FASE II</t>
  </si>
  <si>
    <t>EL AGUACATE, PUEBLO NUEVO, SAN RAFAEL</t>
  </si>
  <si>
    <t>SAN RAFAEL</t>
  </si>
  <si>
    <t>SISTEMA DE RIEGO LA DELICIA-CHILES</t>
  </si>
  <si>
    <t>CHILES</t>
  </si>
  <si>
    <t>MEJORAMIENTO SISTEMA DE RIEGO SAN FRANCISCO ALTO</t>
  </si>
  <si>
    <t>EL ANGEL</t>
  </si>
  <si>
    <t>MEJORAMIENTO SISTEMAS DE RIEGO LA LIBERTAD</t>
  </si>
  <si>
    <t>LA LIBERTAD</t>
  </si>
  <si>
    <t>IMPLEMENTACION SISTEMA DE RIEGO MIRAFLORES</t>
  </si>
  <si>
    <t>MIRAFLORES, EL PLACER</t>
  </si>
  <si>
    <t>MONTE OLIVO</t>
  </si>
  <si>
    <t>SISTEMA DE ALMACENAMIENTO EN SISTEMA PASTORA ALOMIA</t>
  </si>
  <si>
    <t>REHABILITACION SISTEMAS DE RIEGO EN LA PAZ (NUESTRA SEÑORA DE LA PAZ, TESALIA)</t>
  </si>
  <si>
    <t>DISTRIBUCION SISTEMA DE RIEGO LOMA ALTA, LOMA BAJA, HATO DE CHONTAHUASI</t>
  </si>
  <si>
    <t>HATO DE MIRA</t>
  </si>
  <si>
    <t>DISTRIBUCION SISTEMAS DE RIEGO YASCON</t>
  </si>
  <si>
    <t>YASCON, EL HOSPITAL</t>
  </si>
  <si>
    <t>DISTRIBUCION DEL SISTEMA DE RIEGO PALO BLANCO FASE II</t>
  </si>
  <si>
    <t xml:space="preserve">ASIGNACION COMPETENCIA  DE RIEGO 2018 </t>
  </si>
  <si>
    <t>ASIGNACION COMPETENCIA  DE RIEGO 2019</t>
  </si>
  <si>
    <t>ASIGNACION COMPETENCIA  DE RIEGO 2020</t>
  </si>
  <si>
    <t>ADELANTO COMPETENCIA DE RIEGO A TRAVES BANCO DE DESARROLLO BDE</t>
  </si>
  <si>
    <t>1 DE ACUERDO</t>
  </si>
  <si>
    <t>2 NO TIENE</t>
  </si>
  <si>
    <t>ESTUDIO DE DISEÑO DEFINITIVO REPRESA RIO MAL PASO</t>
  </si>
  <si>
    <t>PALO BLANCO</t>
  </si>
  <si>
    <t>SAN ISIDRO</t>
  </si>
  <si>
    <t>Ampliar la cobertura y mejorar la eficiencia social, economica y ambiental de todos los sistemas de riego y drenaje". El proyecto Estudio de Prefactibilidad Represa Rio Mal Paso, esta enmarcado dentro de este objetivo.</t>
  </si>
  <si>
    <t>Al finalizar el año 2018 se dispondrá de un estudio preliminar y fatibilidad de una represa</t>
  </si>
  <si>
    <t>ASIGNACION COMPETENCIA DE RIEGO 2018 INVERSION</t>
  </si>
  <si>
    <t>ARRASTRE ASIGNACION MENSUAL PARA OPERACIÓN Y MANTENIMIENTO 2018</t>
  </si>
  <si>
    <t>Al finalizar el año 2018 se habra contratado un estudio para diversificación productiva</t>
  </si>
  <si>
    <t>Al finalizar el septimo mes del 2018 se cuenta con fase precontractual</t>
  </si>
  <si>
    <t xml:space="preserve">Al finalizar el 2018 se habrá instalado 3000 metros lineales de tubería en los sistemas de riego de la provincia. </t>
  </si>
  <si>
    <t>Al finalizar el 2018 se cuenta con 2 micorempresas conformadas y en funcionamiento.</t>
  </si>
  <si>
    <t xml:space="preserve">Al finalizar el 2018 se habrá mantenido y reparado 15 sistemas de riego </t>
  </si>
  <si>
    <t>Al finalizar el año 2018 se tendra un sistema de riego que abastezca a las comunidades de Tufiño</t>
  </si>
  <si>
    <t>Al finalizar el 2018 se habrá construido y/o reparado 3 sistemas de agua para abrevaderos, riego y agua de consumo humano con instituciones de la provincia</t>
  </si>
  <si>
    <t>Al finalizar el 2018 se habra capacitado al menos a 10 juntas de regantes</t>
  </si>
  <si>
    <t>Al finalizar el 2018 se habra capacitado al menos a 5 juntas de regantes</t>
  </si>
  <si>
    <t>Al finalilzar el 2018 se habrá capacitado a 6 juntas de regantes</t>
  </si>
  <si>
    <t>Al finalizar el 2018 se contará con un estudio para rehablitación de la acequi Indujel cantón Montúfar</t>
  </si>
  <si>
    <t>Al finalizar el 2018 se realizarán al menos 2 capacitaciones para el personal de la dirección de recursos hídricos</t>
  </si>
  <si>
    <t>IMPLEMENTACION DE RESERVORIOS EN LA PROVINCIA DEL CARCHI</t>
  </si>
  <si>
    <t>Construcción de reservorios comunitarios en la provincia del Carchi</t>
  </si>
  <si>
    <t>Ampliar la cobertura de riego para contribuir a la producción de cultivos que mejoren el buen vivir de los sectores de la provincia del Carchi, en donde sea indispensable garantizar el almacenamiento del agua</t>
  </si>
  <si>
    <t>Al finalizar el año 2018 se habra implementado al menos 15 mil m3 de almacenamiento de agua, distribuidos en diferentes zonas de la provincia</t>
  </si>
  <si>
    <t>100 % reservorios construidos</t>
  </si>
  <si>
    <t>Mejorar todo el sistema de riego</t>
  </si>
  <si>
    <t>Rehabilitar el sistema de riego</t>
  </si>
  <si>
    <t>Rehabilitar las obras de conducción principal en el sistema</t>
  </si>
  <si>
    <t>REHABILITACION E IMPLEMENTACION ALMACENAMIENTO DEL SISTEMA DE RIEGO SAN VICENTE DE PUSIR</t>
  </si>
  <si>
    <t>Implementación de un reservorio comunitario</t>
  </si>
  <si>
    <t>Rehabilitación conducción, almacenamiento, y colocación de dos ramales de distribución</t>
  </si>
  <si>
    <t>Implementación de la variante de la acequia Pisquer</t>
  </si>
  <si>
    <t>Inventario Catastral de riego</t>
  </si>
  <si>
    <t>Ampliar la cobertura y mejorar la eficiencia social, económica y ambiental de todos los sistemas de riego y drenaje”. El proyecto Rehabilitación Sistema De La “Junta De Riego Quebrada El Arrayan”, está enmarcado dentro de este objetivo, ya que se realizará el mejoramiento y rehabilitación de todo el sistema, lo que garantiza un rendimiento mayor de producción.</t>
  </si>
  <si>
    <t>Ampliar la cobertura y mejorar la eficiencia social, económica y ambiental de todos los sistemas de riego y drenaje”. El proyecto Rehabilitación de la acequia Los Arrayanes, está enmarcado dentro de este objetivo, ya que se realizará el mejoramiento y rehabilitación de todo el sistema, lo que garantiza un rendimiento mayor de producción.</t>
  </si>
  <si>
    <t>Ampliar la cobertura de riego para contribuir a la producción de cultivos que mejoren  con el buen vivir del sector Santa Lucia, parroquia dela Concepción, cantón Mira, Provincia del Carchi.</t>
  </si>
  <si>
    <t xml:space="preserve">Ampliar la cobertura y mejorar la eficiencia social, económica y ambiental de todos los sistemas de riego y drenaje”,  </t>
  </si>
  <si>
    <t>Ampliar la cobertura y mejorar la eficiencia social, económica y ambiental de todos los sistemas de riego y drenaje”. El proyecto Mejoramiento del sistema de Riego El Tambo , está enmarcado dentro de este objetivo, ya que se realizará la construcción de obras de almacenamiento, para garantizar la producción del sector</t>
  </si>
  <si>
    <t>Ampliar la cobertura de riego para contribuir a la producción de cultivos y ganadería que mejoren  el buen vivir del sector Río Blanco, parroquia de Jijón y Caamaño, cantón Mira, Provincia del Carchi.</t>
  </si>
  <si>
    <t>Ampliar la pequeña cobertura  productiva existente y mejorar las condiciones sociales, económicas y ambientales de las comunidades influenciadas por el  proyecto,  en el cantón Mira de la Provincia del Carchi.</t>
  </si>
  <si>
    <t>Articular y establecer un sistema integrado de información sobre la situación del acceso al riego en la provincia del Carchi.</t>
  </si>
  <si>
    <t>Al final de los 6 meses contar con el catastro de 39 juntas de riego de los cantones de Espejo, Bolívar y Mira</t>
  </si>
  <si>
    <t>Al finalizar la ejecución del proyecto estará en funcionamiento un sistema de almacenamiento con una capacidad de 44.617,21 m3, para almacenar el recurso hídrico</t>
  </si>
  <si>
    <t>Al finalizar el proyecto estará mejorado el sistema, capacitada y legalizada la junta que beneficiará a 47 usuarios.</t>
  </si>
  <si>
    <t>Al finalizar el proyecto estaráconstruido el sistema, capacitada y legalizada la junta que beneficiará a 31 usuarios</t>
  </si>
  <si>
    <t>Al finalizar el proyecto se ha implementado el 100%  del sistema San Vicente de Pusir, beneficiando a 288 usuarios directos.</t>
  </si>
  <si>
    <t>A los 8 meses  el 100% de los usuarios habrán garantizado su producción  con el  sistema de riego implementado.</t>
  </si>
  <si>
    <t>A los 3 meses de iniciado el proyecto se contará con mayor eficiencia con la captación y rehabilitación de 2.5 km de conducción y distribución del sistema que beneficiará a 30 usuarios de la Junta de agua.</t>
  </si>
  <si>
    <t>Al finalizar el proyecto estará mejorado el sistema, capacitada y legalizada la junta que beneficiará a 54 usuarios.</t>
  </si>
  <si>
    <t>PROYECTOS DE INVERSION COMPETENCIA 2018</t>
  </si>
  <si>
    <t>Estudio para conocer la situación actual y proponer la rehabilitación y correcta administración de los sistemas</t>
  </si>
  <si>
    <t>DESCRIPCION</t>
  </si>
  <si>
    <t>CRISTOBAL COLON</t>
  </si>
  <si>
    <t>SAN VICENTE DE PUSIR</t>
  </si>
  <si>
    <t>BOLIVAR, LOS ANDES</t>
  </si>
  <si>
    <t>SAN RAFAEL, MONTE OLIVO</t>
  </si>
  <si>
    <t>PIARTAL</t>
  </si>
</sst>
</file>

<file path=xl/styles.xml><?xml version="1.0" encoding="utf-8"?>
<styleSheet xmlns="http://schemas.openxmlformats.org/spreadsheetml/2006/main">
  <numFmts count="9">
    <numFmt numFmtId="44" formatCode="_-&quot;$&quot;* #,##0.00_-;\-&quot;$&quot;* #,##0.00_-;_-&quot;$&quot;* &quot;-&quot;??_-;_-@_-"/>
    <numFmt numFmtId="164" formatCode="_ * #,##0.00_ ;_ * \-#,##0.00_ ;_ * &quot;-&quot;??_ ;_ @_ "/>
    <numFmt numFmtId="165" formatCode="_ [$€-2]\ * #,##0.00_ ;_ [$€-2]\ * \-#,##0.00_ ;_ [$€-2]\ * &quot;-&quot;??_ "/>
    <numFmt numFmtId="166" formatCode="[$€]\ #,##0.00\ ;[$€]&quot; (&quot;#,##0.00\);[$€]&quot; -&quot;#\ ;@\ "/>
    <numFmt numFmtId="167" formatCode="_-* #,##0.00\ _P_t_a_-;\-* #,##0.00\ _P_t_a_-;_-* &quot;-&quot;??\ _P_t_a_-;_-@_-"/>
    <numFmt numFmtId="168" formatCode="&quot; $ &quot;#,##0.00\ ;&quot; $ (&quot;#,##0.00\);&quot; $ -&quot;#\ ;@\ "/>
    <numFmt numFmtId="169" formatCode="_-[$$-300A]\ * #,##0.00_ ;_-[$$-300A]\ * \-#,##0.00\ ;_-[$$-300A]\ * &quot;-&quot;??_ ;_-@_ "/>
    <numFmt numFmtId="170" formatCode="[$$-300A]\ #,##0.00"/>
    <numFmt numFmtId="171" formatCode="0.0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angal"/>
      <family val="2"/>
    </font>
    <font>
      <sz val="10"/>
      <color indexed="8"/>
      <name val="Arial11"/>
    </font>
    <font>
      <sz val="11"/>
      <color indexed="8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8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9"/>
      <color indexed="81"/>
      <name val="Tahoma"/>
      <family val="2"/>
    </font>
    <font>
      <u/>
      <sz val="7.7"/>
      <color theme="10"/>
      <name val="Calibri"/>
      <family val="2"/>
    </font>
    <font>
      <u/>
      <sz val="14"/>
      <color theme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21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  <xf numFmtId="166" fontId="3" fillId="0" borderId="0" applyFill="0" applyBorder="0" applyAlignment="0" applyProtection="0"/>
    <xf numFmtId="0" fontId="4" fillId="0" borderId="0" applyBorder="0" applyProtection="0"/>
    <xf numFmtId="0" fontId="5" fillId="0" borderId="0"/>
    <xf numFmtId="167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3" fillId="0" borderId="0" applyFill="0" applyBorder="0" applyAlignment="0" applyProtection="0"/>
    <xf numFmtId="0" fontId="2" fillId="0" borderId="0"/>
    <xf numFmtId="0" fontId="1" fillId="0" borderId="0"/>
    <xf numFmtId="0" fontId="2" fillId="0" borderId="0"/>
    <xf numFmtId="0" fontId="5" fillId="0" borderId="0"/>
    <xf numFmtId="0" fontId="2" fillId="0" borderId="0"/>
    <xf numFmtId="9" fontId="2" fillId="0" borderId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194">
    <xf numFmtId="0" fontId="0" fillId="0" borderId="0" xfId="0"/>
    <xf numFmtId="0" fontId="6" fillId="2" borderId="0" xfId="0" applyFont="1" applyFill="1" applyBorder="1" applyAlignment="1">
      <alignment horizontal="left"/>
    </xf>
    <xf numFmtId="44" fontId="6" fillId="2" borderId="0" xfId="1" applyFont="1" applyFill="1" applyBorder="1" applyAlignment="1">
      <alignment horizontal="left"/>
    </xf>
    <xf numFmtId="14" fontId="6" fillId="2" borderId="0" xfId="0" applyNumberFormat="1" applyFont="1" applyFill="1" applyBorder="1" applyAlignment="1">
      <alignment horizontal="left"/>
    </xf>
    <xf numFmtId="10" fontId="6" fillId="2" borderId="0" xfId="0" applyNumberFormat="1" applyFont="1" applyFill="1" applyBorder="1" applyAlignment="1">
      <alignment horizontal="left"/>
    </xf>
    <xf numFmtId="44" fontId="6" fillId="2" borderId="0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/>
    </xf>
    <xf numFmtId="44" fontId="10" fillId="2" borderId="0" xfId="1" applyFont="1" applyFill="1" applyBorder="1" applyAlignment="1">
      <alignment horizontal="center"/>
    </xf>
    <xf numFmtId="169" fontId="6" fillId="2" borderId="0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distributed"/>
    </xf>
    <xf numFmtId="169" fontId="6" fillId="2" borderId="1" xfId="1" applyNumberFormat="1" applyFont="1" applyFill="1" applyBorder="1" applyAlignment="1">
      <alignment horizontal="left" vertical="distributed"/>
    </xf>
    <xf numFmtId="0" fontId="6" fillId="2" borderId="1" xfId="4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/>
    </xf>
    <xf numFmtId="0" fontId="6" fillId="2" borderId="21" xfId="4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distributed" wrapText="1"/>
    </xf>
    <xf numFmtId="2" fontId="6" fillId="2" borderId="21" xfId="0" applyNumberFormat="1" applyFont="1" applyFill="1" applyBorder="1" applyAlignment="1">
      <alignment horizontal="left" vertical="distributed"/>
    </xf>
    <xf numFmtId="2" fontId="6" fillId="2" borderId="21" xfId="0" applyNumberFormat="1" applyFont="1" applyFill="1" applyBorder="1" applyAlignment="1">
      <alignment horizontal="center" vertical="distributed"/>
    </xf>
    <xf numFmtId="44" fontId="6" fillId="2" borderId="21" xfId="1" applyFont="1" applyFill="1" applyBorder="1" applyAlignment="1">
      <alignment horizontal="left" vertical="distributed"/>
    </xf>
    <xf numFmtId="44" fontId="6" fillId="2" borderId="21" xfId="1" applyFont="1" applyFill="1" applyBorder="1" applyAlignment="1">
      <alignment horizontal="left" vertical="center"/>
    </xf>
    <xf numFmtId="2" fontId="6" fillId="2" borderId="24" xfId="0" applyNumberFormat="1" applyFont="1" applyFill="1" applyBorder="1" applyAlignment="1">
      <alignment horizontal="left" vertical="distributed"/>
    </xf>
    <xf numFmtId="44" fontId="6" fillId="2" borderId="24" xfId="1" applyFont="1" applyFill="1" applyBorder="1" applyAlignment="1">
      <alignment horizontal="left" vertical="distributed"/>
    </xf>
    <xf numFmtId="44" fontId="6" fillId="2" borderId="24" xfId="1" applyFont="1" applyFill="1" applyBorder="1" applyAlignment="1">
      <alignment horizontal="left" vertical="center"/>
    </xf>
    <xf numFmtId="0" fontId="6" fillId="2" borderId="26" xfId="4" applyFont="1" applyFill="1" applyBorder="1" applyAlignment="1">
      <alignment horizontal="left" vertical="center" wrapText="1"/>
    </xf>
    <xf numFmtId="0" fontId="6" fillId="2" borderId="28" xfId="4" applyFont="1" applyFill="1" applyBorder="1" applyAlignment="1">
      <alignment horizontal="left" vertical="center" wrapText="1"/>
    </xf>
    <xf numFmtId="0" fontId="6" fillId="2" borderId="28" xfId="0" applyFont="1" applyFill="1" applyBorder="1" applyAlignment="1">
      <alignment horizontal="left" vertical="distributed" wrapText="1"/>
    </xf>
    <xf numFmtId="2" fontId="6" fillId="2" borderId="28" xfId="0" applyNumberFormat="1" applyFont="1" applyFill="1" applyBorder="1" applyAlignment="1">
      <alignment horizontal="left" vertical="distributed"/>
    </xf>
    <xf numFmtId="44" fontId="6" fillId="2" borderId="28" xfId="1" applyFont="1" applyFill="1" applyBorder="1" applyAlignment="1">
      <alignment horizontal="center" vertical="distributed"/>
    </xf>
    <xf numFmtId="44" fontId="6" fillId="2" borderId="28" xfId="1" applyFont="1" applyFill="1" applyBorder="1" applyAlignment="1">
      <alignment horizontal="left" vertical="distributed"/>
    </xf>
    <xf numFmtId="44" fontId="6" fillId="2" borderId="28" xfId="1" applyFont="1" applyFill="1" applyBorder="1" applyAlignment="1">
      <alignment horizontal="left" vertical="center"/>
    </xf>
    <xf numFmtId="164" fontId="6" fillId="2" borderId="28" xfId="5" applyNumberFormat="1" applyFont="1" applyFill="1" applyBorder="1" applyAlignment="1">
      <alignment horizontal="left" vertical="center"/>
    </xf>
    <xf numFmtId="0" fontId="6" fillId="2" borderId="28" xfId="0" applyFont="1" applyFill="1" applyBorder="1" applyAlignment="1">
      <alignment horizontal="left"/>
    </xf>
    <xf numFmtId="44" fontId="6" fillId="2" borderId="28" xfId="1" applyFont="1" applyFill="1" applyBorder="1" applyAlignment="1">
      <alignment horizontal="left"/>
    </xf>
    <xf numFmtId="44" fontId="6" fillId="2" borderId="28" xfId="1" applyFont="1" applyFill="1" applyBorder="1" applyAlignment="1">
      <alignment horizontal="left" vertical="distributed" wrapText="1"/>
    </xf>
    <xf numFmtId="2" fontId="6" fillId="2" borderId="28" xfId="0" applyNumberFormat="1" applyFont="1" applyFill="1" applyBorder="1" applyAlignment="1">
      <alignment horizontal="left" vertical="distributed" wrapText="1"/>
    </xf>
    <xf numFmtId="44" fontId="6" fillId="2" borderId="28" xfId="1" applyFont="1" applyFill="1" applyBorder="1" applyAlignment="1">
      <alignment horizontal="center" vertical="distributed" wrapText="1"/>
    </xf>
    <xf numFmtId="44" fontId="6" fillId="2" borderId="24" xfId="1" applyFont="1" applyFill="1" applyBorder="1" applyAlignment="1">
      <alignment horizontal="center" vertical="distributed"/>
    </xf>
    <xf numFmtId="164" fontId="6" fillId="2" borderId="24" xfId="5" applyNumberFormat="1" applyFont="1" applyFill="1" applyBorder="1" applyAlignment="1">
      <alignment horizontal="left" vertical="center"/>
    </xf>
    <xf numFmtId="44" fontId="6" fillId="2" borderId="21" xfId="1" applyFont="1" applyFill="1" applyBorder="1" applyAlignment="1">
      <alignment horizontal="center" vertical="distributed"/>
    </xf>
    <xf numFmtId="164" fontId="6" fillId="2" borderId="21" xfId="0" applyNumberFormat="1" applyFont="1" applyFill="1" applyBorder="1" applyAlignment="1">
      <alignment horizontal="left" vertical="center"/>
    </xf>
    <xf numFmtId="164" fontId="6" fillId="2" borderId="28" xfId="0" applyNumberFormat="1" applyFont="1" applyFill="1" applyBorder="1" applyAlignment="1">
      <alignment horizontal="left" vertical="center"/>
    </xf>
    <xf numFmtId="2" fontId="6" fillId="3" borderId="14" xfId="0" applyNumberFormat="1" applyFont="1" applyFill="1" applyBorder="1" applyAlignment="1">
      <alignment horizontal="left" vertical="distributed"/>
    </xf>
    <xf numFmtId="2" fontId="6" fillId="3" borderId="24" xfId="0" applyNumberFormat="1" applyFont="1" applyFill="1" applyBorder="1" applyAlignment="1">
      <alignment horizontal="left" vertical="distributed"/>
    </xf>
    <xf numFmtId="44" fontId="6" fillId="3" borderId="24" xfId="1" applyFont="1" applyFill="1" applyBorder="1" applyAlignment="1">
      <alignment horizontal="left" vertical="distributed"/>
    </xf>
    <xf numFmtId="0" fontId="6" fillId="3" borderId="0" xfId="0" applyFont="1" applyFill="1" applyBorder="1" applyAlignment="1">
      <alignment horizontal="left"/>
    </xf>
    <xf numFmtId="169" fontId="6" fillId="3" borderId="0" xfId="0" applyNumberFormat="1" applyFont="1" applyFill="1" applyBorder="1" applyAlignment="1">
      <alignment horizontal="left"/>
    </xf>
    <xf numFmtId="44" fontId="6" fillId="3" borderId="0" xfId="1" applyFont="1" applyFill="1" applyBorder="1" applyAlignment="1">
      <alignment horizontal="left"/>
    </xf>
    <xf numFmtId="169" fontId="6" fillId="2" borderId="1" xfId="0" applyNumberFormat="1" applyFont="1" applyFill="1" applyBorder="1" applyAlignment="1">
      <alignment horizontal="left"/>
    </xf>
    <xf numFmtId="0" fontId="11" fillId="3" borderId="1" xfId="0" applyFont="1" applyFill="1" applyBorder="1" applyAlignment="1">
      <alignment horizontal="left"/>
    </xf>
    <xf numFmtId="169" fontId="10" fillId="3" borderId="1" xfId="0" applyNumberFormat="1" applyFont="1" applyFill="1" applyBorder="1" applyAlignment="1">
      <alignment horizontal="left"/>
    </xf>
    <xf numFmtId="0" fontId="12" fillId="2" borderId="0" xfId="0" applyFont="1" applyFill="1" applyAlignment="1">
      <alignment horizontal="center" vertical="distributed"/>
    </xf>
    <xf numFmtId="0" fontId="13" fillId="2" borderId="0" xfId="0" applyFont="1" applyFill="1" applyAlignment="1">
      <alignment vertical="distributed"/>
    </xf>
    <xf numFmtId="0" fontId="14" fillId="2" borderId="0" xfId="0" applyFont="1" applyFill="1" applyAlignment="1">
      <alignment vertical="distributed"/>
    </xf>
    <xf numFmtId="9" fontId="14" fillId="2" borderId="0" xfId="2" applyFont="1" applyFill="1" applyAlignment="1">
      <alignment vertical="distributed"/>
    </xf>
    <xf numFmtId="0" fontId="14" fillId="2" borderId="1" xfId="0" applyFont="1" applyFill="1" applyBorder="1" applyAlignment="1">
      <alignment vertical="distributed"/>
    </xf>
    <xf numFmtId="170" fontId="14" fillId="2" borderId="1" xfId="0" applyNumberFormat="1" applyFont="1" applyFill="1" applyBorder="1" applyAlignment="1">
      <alignment vertical="distributed"/>
    </xf>
    <xf numFmtId="2" fontId="14" fillId="2" borderId="1" xfId="0" applyNumberFormat="1" applyFont="1" applyFill="1" applyBorder="1" applyAlignment="1">
      <alignment vertical="distributed"/>
    </xf>
    <xf numFmtId="171" fontId="14" fillId="2" borderId="1" xfId="0" applyNumberFormat="1" applyFont="1" applyFill="1" applyBorder="1" applyAlignment="1">
      <alignment vertical="distributed"/>
    </xf>
    <xf numFmtId="0" fontId="12" fillId="5" borderId="1" xfId="0" applyFont="1" applyFill="1" applyBorder="1" applyAlignment="1">
      <alignment horizontal="center" vertical="distributed"/>
    </xf>
    <xf numFmtId="0" fontId="14" fillId="2" borderId="2" xfId="0" applyFont="1" applyFill="1" applyBorder="1" applyAlignment="1">
      <alignment vertical="distributed"/>
    </xf>
    <xf numFmtId="170" fontId="14" fillId="2" borderId="2" xfId="0" applyNumberFormat="1" applyFont="1" applyFill="1" applyBorder="1" applyAlignment="1">
      <alignment vertical="distributed"/>
    </xf>
    <xf numFmtId="2" fontId="14" fillId="2" borderId="2" xfId="0" applyNumberFormat="1" applyFont="1" applyFill="1" applyBorder="1" applyAlignment="1">
      <alignment vertical="distributed"/>
    </xf>
    <xf numFmtId="171" fontId="14" fillId="2" borderId="2" xfId="0" applyNumberFormat="1" applyFont="1" applyFill="1" applyBorder="1" applyAlignment="1">
      <alignment vertical="distributed"/>
    </xf>
    <xf numFmtId="0" fontId="14" fillId="5" borderId="14" xfId="0" applyFont="1" applyFill="1" applyBorder="1" applyAlignment="1">
      <alignment vertical="distributed"/>
    </xf>
    <xf numFmtId="0" fontId="14" fillId="5" borderId="10" xfId="0" applyFont="1" applyFill="1" applyBorder="1" applyAlignment="1">
      <alignment vertical="distributed"/>
    </xf>
    <xf numFmtId="170" fontId="14" fillId="5" borderId="10" xfId="0" applyNumberFormat="1" applyFont="1" applyFill="1" applyBorder="1" applyAlignment="1">
      <alignment vertical="distributed"/>
    </xf>
    <xf numFmtId="0" fontId="14" fillId="5" borderId="11" xfId="0" applyFont="1" applyFill="1" applyBorder="1" applyAlignment="1">
      <alignment vertical="distributed"/>
    </xf>
    <xf numFmtId="0" fontId="14" fillId="2" borderId="4" xfId="0" applyFont="1" applyFill="1" applyBorder="1" applyAlignment="1">
      <alignment vertical="distributed"/>
    </xf>
    <xf numFmtId="2" fontId="6" fillId="2" borderId="28" xfId="0" applyNumberFormat="1" applyFont="1" applyFill="1" applyBorder="1" applyAlignment="1">
      <alignment horizontal="center" vertical="distributed"/>
    </xf>
    <xf numFmtId="0" fontId="6" fillId="0" borderId="24" xfId="0" applyFont="1" applyBorder="1" applyAlignment="1">
      <alignment horizontal="left" vertical="center"/>
    </xf>
    <xf numFmtId="44" fontId="6" fillId="2" borderId="24" xfId="1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44" fontId="11" fillId="5" borderId="14" xfId="0" applyNumberFormat="1" applyFont="1" applyFill="1" applyBorder="1" applyAlignment="1">
      <alignment horizontal="left"/>
    </xf>
    <xf numFmtId="44" fontId="11" fillId="5" borderId="15" xfId="0" applyNumberFormat="1" applyFont="1" applyFill="1" applyBorder="1" applyAlignment="1">
      <alignment horizontal="left"/>
    </xf>
    <xf numFmtId="44" fontId="6" fillId="3" borderId="14" xfId="1" applyFont="1" applyFill="1" applyBorder="1" applyAlignment="1">
      <alignment horizontal="left" vertical="distributed"/>
    </xf>
    <xf numFmtId="44" fontId="11" fillId="5" borderId="15" xfId="1" applyFont="1" applyFill="1" applyBorder="1" applyAlignment="1">
      <alignment horizontal="left"/>
    </xf>
    <xf numFmtId="0" fontId="7" fillId="2" borderId="2" xfId="0" applyFont="1" applyFill="1" applyBorder="1" applyAlignment="1">
      <alignment horizontal="center"/>
    </xf>
    <xf numFmtId="10" fontId="6" fillId="2" borderId="21" xfId="2" applyNumberFormat="1" applyFont="1" applyFill="1" applyBorder="1" applyAlignment="1">
      <alignment horizontal="center" vertical="center"/>
    </xf>
    <xf numFmtId="44" fontId="6" fillId="2" borderId="28" xfId="2" applyNumberFormat="1" applyFont="1" applyFill="1" applyBorder="1" applyAlignment="1">
      <alignment horizontal="center" vertical="center"/>
    </xf>
    <xf numFmtId="10" fontId="6" fillId="2" borderId="24" xfId="2" applyNumberFormat="1" applyFont="1" applyFill="1" applyBorder="1" applyAlignment="1">
      <alignment horizontal="center" vertical="center"/>
    </xf>
    <xf numFmtId="10" fontId="6" fillId="3" borderId="15" xfId="2" applyNumberFormat="1" applyFont="1" applyFill="1" applyBorder="1" applyAlignment="1">
      <alignment horizontal="center" vertical="center"/>
    </xf>
    <xf numFmtId="10" fontId="6" fillId="3" borderId="16" xfId="2" applyNumberFormat="1" applyFont="1" applyFill="1" applyBorder="1" applyAlignment="1">
      <alignment horizontal="center" vertical="center"/>
    </xf>
    <xf numFmtId="10" fontId="6" fillId="2" borderId="22" xfId="2" applyNumberFormat="1" applyFont="1" applyFill="1" applyBorder="1" applyAlignment="1">
      <alignment horizontal="center" vertical="center"/>
    </xf>
    <xf numFmtId="10" fontId="6" fillId="2" borderId="28" xfId="2" applyNumberFormat="1" applyFont="1" applyFill="1" applyBorder="1" applyAlignment="1">
      <alignment horizontal="center" vertical="center"/>
    </xf>
    <xf numFmtId="10" fontId="6" fillId="2" borderId="29" xfId="2" applyNumberFormat="1" applyFont="1" applyFill="1" applyBorder="1" applyAlignment="1">
      <alignment horizontal="center" vertical="center"/>
    </xf>
    <xf numFmtId="10" fontId="6" fillId="3" borderId="24" xfId="2" applyNumberFormat="1" applyFont="1" applyFill="1" applyBorder="1" applyAlignment="1">
      <alignment horizontal="center" vertical="center"/>
    </xf>
    <xf numFmtId="10" fontId="6" fillId="3" borderId="25" xfId="2" applyNumberFormat="1" applyFont="1" applyFill="1" applyBorder="1" applyAlignment="1">
      <alignment horizontal="center" vertical="center"/>
    </xf>
    <xf numFmtId="10" fontId="6" fillId="2" borderId="25" xfId="2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0" fontId="11" fillId="5" borderId="15" xfId="0" applyFont="1" applyFill="1" applyBorder="1" applyAlignment="1">
      <alignment horizontal="center"/>
    </xf>
    <xf numFmtId="0" fontId="11" fillId="5" borderId="16" xfId="0" applyFont="1" applyFill="1" applyBorder="1" applyAlignment="1">
      <alignment horizontal="center"/>
    </xf>
    <xf numFmtId="0" fontId="6" fillId="2" borderId="28" xfId="2" applyNumberFormat="1" applyFont="1" applyFill="1" applyBorder="1" applyAlignment="1">
      <alignment horizontal="center" vertical="center"/>
    </xf>
    <xf numFmtId="44" fontId="6" fillId="2" borderId="29" xfId="2" applyNumberFormat="1" applyFont="1" applyFill="1" applyBorder="1" applyAlignment="1">
      <alignment horizontal="center" vertical="center"/>
    </xf>
    <xf numFmtId="0" fontId="6" fillId="2" borderId="29" xfId="2" applyNumberFormat="1" applyFont="1" applyFill="1" applyBorder="1" applyAlignment="1">
      <alignment horizontal="center" vertical="center"/>
    </xf>
    <xf numFmtId="0" fontId="8" fillId="6" borderId="20" xfId="4" applyFont="1" applyFill="1" applyBorder="1" applyAlignment="1">
      <alignment horizontal="left" vertical="center" wrapText="1"/>
    </xf>
    <xf numFmtId="0" fontId="8" fillId="6" borderId="27" xfId="4" applyFont="1" applyFill="1" applyBorder="1" applyAlignment="1">
      <alignment horizontal="left" vertical="center" wrapText="1"/>
    </xf>
    <xf numFmtId="0" fontId="6" fillId="6" borderId="23" xfId="0" applyFont="1" applyFill="1" applyBorder="1" applyAlignment="1">
      <alignment horizontal="left" vertical="distributed"/>
    </xf>
    <xf numFmtId="0" fontId="6" fillId="6" borderId="31" xfId="4" applyFont="1" applyFill="1" applyBorder="1" applyAlignment="1">
      <alignment horizontal="left" vertical="center" wrapText="1"/>
    </xf>
    <xf numFmtId="0" fontId="6" fillId="6" borderId="30" xfId="4" applyFont="1" applyFill="1" applyBorder="1" applyAlignment="1">
      <alignment horizontal="left" vertical="center" wrapText="1"/>
    </xf>
    <xf numFmtId="0" fontId="6" fillId="6" borderId="30" xfId="0" applyFont="1" applyFill="1" applyBorder="1" applyAlignment="1">
      <alignment horizontal="left" vertical="distributed"/>
    </xf>
    <xf numFmtId="0" fontId="17" fillId="6" borderId="30" xfId="20" applyFont="1" applyFill="1" applyBorder="1" applyAlignment="1" applyProtection="1">
      <alignment horizontal="left" vertical="center" wrapText="1"/>
    </xf>
    <xf numFmtId="0" fontId="8" fillId="6" borderId="30" xfId="4" applyFont="1" applyFill="1" applyBorder="1" applyAlignment="1">
      <alignment horizontal="left" vertical="center" wrapText="1"/>
    </xf>
    <xf numFmtId="0" fontId="6" fillId="6" borderId="20" xfId="4" applyFont="1" applyFill="1" applyBorder="1" applyAlignment="1">
      <alignment horizontal="left" vertical="center" wrapText="1"/>
    </xf>
    <xf numFmtId="0" fontId="6" fillId="6" borderId="27" xfId="4" applyFont="1" applyFill="1" applyBorder="1" applyAlignment="1">
      <alignment horizontal="left" vertical="center" wrapText="1"/>
    </xf>
    <xf numFmtId="0" fontId="6" fillId="4" borderId="21" xfId="0" applyFont="1" applyFill="1" applyBorder="1" applyAlignment="1">
      <alignment horizontal="left" vertical="distributed" wrapText="1"/>
    </xf>
    <xf numFmtId="0" fontId="6" fillId="4" borderId="21" xfId="0" applyFont="1" applyFill="1" applyBorder="1" applyAlignment="1">
      <alignment horizontal="left" vertical="distributed"/>
    </xf>
    <xf numFmtId="0" fontId="6" fillId="4" borderId="28" xfId="0" applyFont="1" applyFill="1" applyBorder="1" applyAlignment="1">
      <alignment horizontal="left" vertical="distributed" wrapText="1"/>
    </xf>
    <xf numFmtId="0" fontId="6" fillId="4" borderId="28" xfId="0" applyFont="1" applyFill="1" applyBorder="1" applyAlignment="1">
      <alignment horizontal="left" vertical="distributed"/>
    </xf>
    <xf numFmtId="0" fontId="6" fillId="4" borderId="24" xfId="0" applyFont="1" applyFill="1" applyBorder="1" applyAlignment="1">
      <alignment horizontal="left" vertical="distributed" wrapText="1"/>
    </xf>
    <xf numFmtId="0" fontId="6" fillId="4" borderId="24" xfId="0" applyFont="1" applyFill="1" applyBorder="1" applyAlignment="1">
      <alignment horizontal="left" vertical="distributed"/>
    </xf>
    <xf numFmtId="0" fontId="6" fillId="4" borderId="26" xfId="0" applyFont="1" applyFill="1" applyBorder="1" applyAlignment="1">
      <alignment horizontal="left" vertical="distributed" wrapText="1"/>
    </xf>
    <xf numFmtId="0" fontId="6" fillId="4" borderId="26" xfId="0" applyFont="1" applyFill="1" applyBorder="1" applyAlignment="1">
      <alignment horizontal="left" vertical="distributed"/>
    </xf>
    <xf numFmtId="0" fontId="6" fillId="4" borderId="7" xfId="0" applyFont="1" applyFill="1" applyBorder="1" applyAlignment="1">
      <alignment horizontal="left"/>
    </xf>
    <xf numFmtId="0" fontId="6" fillId="4" borderId="8" xfId="0" applyFont="1" applyFill="1" applyBorder="1" applyAlignment="1">
      <alignment horizontal="left"/>
    </xf>
    <xf numFmtId="0" fontId="6" fillId="2" borderId="12" xfId="4" applyFont="1" applyFill="1" applyBorder="1" applyAlignment="1">
      <alignment horizontal="left" vertical="center" wrapText="1"/>
    </xf>
    <xf numFmtId="44" fontId="6" fillId="2" borderId="13" xfId="0" applyNumberFormat="1" applyFont="1" applyFill="1" applyBorder="1" applyAlignment="1">
      <alignment horizontal="left"/>
    </xf>
    <xf numFmtId="0" fontId="0" fillId="0" borderId="9" xfId="0" applyBorder="1" applyAlignment="1">
      <alignment vertical="distributed"/>
    </xf>
    <xf numFmtId="44" fontId="10" fillId="2" borderId="11" xfId="1" applyFont="1" applyFill="1" applyBorder="1" applyAlignment="1">
      <alignment horizontal="center"/>
    </xf>
    <xf numFmtId="0" fontId="8" fillId="6" borderId="36" xfId="4" applyFont="1" applyFill="1" applyBorder="1" applyAlignment="1">
      <alignment horizontal="left" vertical="center" wrapText="1"/>
    </xf>
    <xf numFmtId="0" fontId="6" fillId="6" borderId="37" xfId="0" applyFont="1" applyFill="1" applyBorder="1" applyAlignment="1">
      <alignment horizontal="left" vertical="distributed"/>
    </xf>
    <xf numFmtId="0" fontId="6" fillId="6" borderId="36" xfId="4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6" fillId="7" borderId="33" xfId="0" applyFont="1" applyFill="1" applyBorder="1" applyAlignment="1">
      <alignment horizontal="center" vertical="center" textRotation="90"/>
    </xf>
    <xf numFmtId="0" fontId="6" fillId="7" borderId="34" xfId="0" applyFont="1" applyFill="1" applyBorder="1" applyAlignment="1">
      <alignment horizontal="center" vertical="center" textRotation="90"/>
    </xf>
    <xf numFmtId="0" fontId="6" fillId="7" borderId="35" xfId="0" applyFont="1" applyFill="1" applyBorder="1" applyAlignment="1">
      <alignment horizontal="center" vertical="center" textRotation="90"/>
    </xf>
    <xf numFmtId="44" fontId="7" fillId="2" borderId="2" xfId="1" applyFont="1" applyFill="1" applyBorder="1" applyAlignment="1">
      <alignment horizontal="left" vertical="distributed"/>
    </xf>
    <xf numFmtId="44" fontId="7" fillId="2" borderId="3" xfId="1" applyFont="1" applyFill="1" applyBorder="1" applyAlignment="1">
      <alignment horizontal="left" vertical="distributed"/>
    </xf>
    <xf numFmtId="0" fontId="7" fillId="2" borderId="2" xfId="0" applyFont="1" applyFill="1" applyBorder="1" applyAlignment="1">
      <alignment horizontal="center" vertical="distributed"/>
    </xf>
    <xf numFmtId="0" fontId="7" fillId="2" borderId="3" xfId="0" applyFont="1" applyFill="1" applyBorder="1" applyAlignment="1">
      <alignment horizontal="center" vertical="distributed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distributed"/>
    </xf>
    <xf numFmtId="0" fontId="6" fillId="7" borderId="19" xfId="0" applyFont="1" applyFill="1" applyBorder="1" applyAlignment="1">
      <alignment horizontal="center" vertical="distributed"/>
    </xf>
    <xf numFmtId="0" fontId="6" fillId="7" borderId="18" xfId="0" applyFont="1" applyFill="1" applyBorder="1" applyAlignment="1">
      <alignment horizontal="center" vertical="distributed"/>
    </xf>
    <xf numFmtId="0" fontId="6" fillId="3" borderId="14" xfId="0" applyFont="1" applyFill="1" applyBorder="1" applyAlignment="1">
      <alignment horizontal="center" vertical="distributed"/>
    </xf>
    <xf numFmtId="0" fontId="6" fillId="3" borderId="15" xfId="0" applyFont="1" applyFill="1" applyBorder="1" applyAlignment="1">
      <alignment horizontal="center" vertical="distributed"/>
    </xf>
    <xf numFmtId="0" fontId="6" fillId="3" borderId="16" xfId="0" applyFont="1" applyFill="1" applyBorder="1" applyAlignment="1">
      <alignment horizontal="center" vertical="distributed"/>
    </xf>
    <xf numFmtId="44" fontId="7" fillId="2" borderId="2" xfId="1" applyFont="1" applyFill="1" applyBorder="1" applyAlignment="1">
      <alignment horizontal="center" vertical="distributed"/>
    </xf>
    <xf numFmtId="44" fontId="7" fillId="2" borderId="3" xfId="1" applyFont="1" applyFill="1" applyBorder="1" applyAlignment="1">
      <alignment horizontal="center" vertical="distributed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11" fillId="3" borderId="14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7" borderId="17" xfId="4" applyFont="1" applyFill="1" applyBorder="1" applyAlignment="1">
      <alignment horizontal="center" vertical="center" wrapText="1"/>
    </xf>
    <xf numFmtId="0" fontId="6" fillId="7" borderId="19" xfId="4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 textRotation="90"/>
    </xf>
    <xf numFmtId="0" fontId="13" fillId="5" borderId="1" xfId="0" applyFont="1" applyFill="1" applyBorder="1" applyAlignment="1">
      <alignment horizontal="center" vertical="distributed"/>
    </xf>
    <xf numFmtId="0" fontId="12" fillId="5" borderId="1" xfId="0" applyFont="1" applyFill="1" applyBorder="1" applyAlignment="1">
      <alignment horizontal="center" vertical="distributed"/>
    </xf>
    <xf numFmtId="0" fontId="6" fillId="6" borderId="39" xfId="4" applyFont="1" applyFill="1" applyBorder="1" applyAlignment="1">
      <alignment horizontal="left" vertical="center" wrapText="1"/>
    </xf>
    <xf numFmtId="0" fontId="6" fillId="6" borderId="40" xfId="4" applyFont="1" applyFill="1" applyBorder="1" applyAlignment="1">
      <alignment horizontal="left" vertical="center" wrapText="1"/>
    </xf>
    <xf numFmtId="0" fontId="6" fillId="2" borderId="41" xfId="4" applyFont="1" applyFill="1" applyBorder="1" applyAlignment="1">
      <alignment horizontal="left" vertical="center" wrapText="1"/>
    </xf>
    <xf numFmtId="0" fontId="6" fillId="2" borderId="41" xfId="0" applyFont="1" applyFill="1" applyBorder="1" applyAlignment="1">
      <alignment horizontal="left" vertical="distributed" wrapText="1"/>
    </xf>
    <xf numFmtId="0" fontId="6" fillId="4" borderId="41" xfId="0" applyFont="1" applyFill="1" applyBorder="1" applyAlignment="1">
      <alignment horizontal="left" vertical="distributed" wrapText="1"/>
    </xf>
    <xf numFmtId="2" fontId="6" fillId="2" borderId="41" xfId="0" applyNumberFormat="1" applyFont="1" applyFill="1" applyBorder="1" applyAlignment="1">
      <alignment horizontal="left" vertical="distributed"/>
    </xf>
    <xf numFmtId="44" fontId="6" fillId="2" borderId="41" xfId="1" applyFont="1" applyFill="1" applyBorder="1" applyAlignment="1">
      <alignment horizontal="left" vertical="distributed"/>
    </xf>
    <xf numFmtId="44" fontId="6" fillId="2" borderId="41" xfId="1" applyFont="1" applyFill="1" applyBorder="1" applyAlignment="1">
      <alignment horizontal="center" vertical="distributed"/>
    </xf>
    <xf numFmtId="44" fontId="6" fillId="2" borderId="41" xfId="1" applyFont="1" applyFill="1" applyBorder="1" applyAlignment="1">
      <alignment horizontal="left" vertical="center"/>
    </xf>
    <xf numFmtId="164" fontId="6" fillId="2" borderId="41" xfId="5" applyNumberFormat="1" applyFont="1" applyFill="1" applyBorder="1" applyAlignment="1">
      <alignment horizontal="left" vertical="center"/>
    </xf>
    <xf numFmtId="10" fontId="6" fillId="2" borderId="41" xfId="2" applyNumberFormat="1" applyFont="1" applyFill="1" applyBorder="1" applyAlignment="1">
      <alignment horizontal="center" vertical="center"/>
    </xf>
    <xf numFmtId="10" fontId="6" fillId="2" borderId="42" xfId="2" applyNumberFormat="1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left" vertical="distributed"/>
    </xf>
    <xf numFmtId="0" fontId="6" fillId="6" borderId="32" xfId="4" applyFont="1" applyFill="1" applyBorder="1" applyAlignment="1">
      <alignment horizontal="left" vertical="center" wrapText="1"/>
    </xf>
    <xf numFmtId="0" fontId="6" fillId="6" borderId="43" xfId="4" applyFont="1" applyFill="1" applyBorder="1" applyAlignment="1">
      <alignment horizontal="left" vertical="center" wrapText="1"/>
    </xf>
    <xf numFmtId="0" fontId="6" fillId="2" borderId="44" xfId="4" applyFont="1" applyFill="1" applyBorder="1" applyAlignment="1">
      <alignment horizontal="left" vertical="center" wrapText="1"/>
    </xf>
    <xf numFmtId="0" fontId="6" fillId="2" borderId="44" xfId="0" applyFont="1" applyFill="1" applyBorder="1" applyAlignment="1">
      <alignment horizontal="left" vertical="distributed" wrapText="1"/>
    </xf>
    <xf numFmtId="2" fontId="6" fillId="2" borderId="44" xfId="0" applyNumberFormat="1" applyFont="1" applyFill="1" applyBorder="1" applyAlignment="1">
      <alignment horizontal="left" vertical="distributed"/>
    </xf>
    <xf numFmtId="44" fontId="6" fillId="2" borderId="44" xfId="1" applyFont="1" applyFill="1" applyBorder="1" applyAlignment="1">
      <alignment horizontal="left" vertical="distributed"/>
    </xf>
    <xf numFmtId="44" fontId="6" fillId="2" borderId="44" xfId="1" applyFont="1" applyFill="1" applyBorder="1" applyAlignment="1">
      <alignment horizontal="center" vertical="distributed"/>
    </xf>
    <xf numFmtId="44" fontId="6" fillId="2" borderId="44" xfId="1" applyFont="1" applyFill="1" applyBorder="1" applyAlignment="1">
      <alignment horizontal="left" vertical="center"/>
    </xf>
    <xf numFmtId="164" fontId="6" fillId="2" borderId="44" xfId="0" applyNumberFormat="1" applyFont="1" applyFill="1" applyBorder="1" applyAlignment="1">
      <alignment horizontal="left" vertical="center"/>
    </xf>
    <xf numFmtId="0" fontId="6" fillId="2" borderId="44" xfId="2" applyNumberFormat="1" applyFont="1" applyFill="1" applyBorder="1" applyAlignment="1">
      <alignment horizontal="center" vertical="center"/>
    </xf>
    <xf numFmtId="10" fontId="6" fillId="2" borderId="44" xfId="2" applyNumberFormat="1" applyFont="1" applyFill="1" applyBorder="1" applyAlignment="1">
      <alignment horizontal="center" vertical="center"/>
    </xf>
    <xf numFmtId="10" fontId="6" fillId="2" borderId="45" xfId="2" applyNumberFormat="1" applyFont="1" applyFill="1" applyBorder="1" applyAlignment="1">
      <alignment horizontal="center" vertical="center"/>
    </xf>
    <xf numFmtId="0" fontId="6" fillId="3" borderId="14" xfId="4" applyFont="1" applyFill="1" applyBorder="1" applyAlignment="1">
      <alignment horizontal="center" vertical="center" wrapText="1"/>
    </xf>
    <xf numFmtId="0" fontId="6" fillId="3" borderId="15" xfId="4" applyFont="1" applyFill="1" applyBorder="1" applyAlignment="1">
      <alignment horizontal="center" vertical="center" wrapText="1"/>
    </xf>
    <xf numFmtId="0" fontId="6" fillId="3" borderId="16" xfId="4" applyFont="1" applyFill="1" applyBorder="1" applyAlignment="1">
      <alignment horizontal="center" vertical="center" wrapText="1"/>
    </xf>
    <xf numFmtId="2" fontId="6" fillId="3" borderId="15" xfId="0" applyNumberFormat="1" applyFont="1" applyFill="1" applyBorder="1" applyAlignment="1">
      <alignment horizontal="left" vertical="distributed"/>
    </xf>
    <xf numFmtId="44" fontId="6" fillId="3" borderId="15" xfId="1" applyFont="1" applyFill="1" applyBorder="1" applyAlignment="1">
      <alignment horizontal="left" vertical="distributed"/>
    </xf>
  </cellXfs>
  <cellStyles count="21">
    <cellStyle name="Estilo 1" xfId="6"/>
    <cellStyle name="Euro" xfId="7"/>
    <cellStyle name="Euro 2" xfId="8"/>
    <cellStyle name="Excel Built-in Normal" xfId="9"/>
    <cellStyle name="Excel Built-in Normal 2" xfId="10"/>
    <cellStyle name="Hipervínculo" xfId="20" builtinId="8"/>
    <cellStyle name="Millares 2" xfId="5"/>
    <cellStyle name="Millares 3" xfId="11"/>
    <cellStyle name="Millares 4" xfId="12"/>
    <cellStyle name="Moneda" xfId="1" builtinId="4"/>
    <cellStyle name="Moneda 2" xfId="13"/>
    <cellStyle name="Normal" xfId="0" builtinId="0"/>
    <cellStyle name="Normal 2" xfId="3"/>
    <cellStyle name="Normal 2 2" xfId="4"/>
    <cellStyle name="Normal 3" xfId="14"/>
    <cellStyle name="Normal 4" xfId="15"/>
    <cellStyle name="Normal 5" xfId="16"/>
    <cellStyle name="Normal 6" xfId="17"/>
    <cellStyle name="Normal 9" xfId="18"/>
    <cellStyle name="Porcentual" xfId="2" builtinId="5"/>
    <cellStyle name="Porcentual 2" xfId="1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Hidricos\AppData\Local\Temp\Users\pc\AppData\Local\Temp\RECURSOS%20HIDRICOS\11.%20PROYECTOS%20-2014-\OBRAS%20EN%20EJECUCI&#211;N%20201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07"/>
      <sheetName val="2008"/>
      <sheetName val="2009"/>
      <sheetName val="2010"/>
      <sheetName val="2011"/>
      <sheetName val="DISTANCIAS"/>
      <sheetName val="ORGANIGRAMA 2014"/>
      <sheetName val="ACTIVIDADES 2014"/>
      <sheetName val="Program.JC 2014"/>
      <sheetName val="No.MEMOS 2014"/>
      <sheetName val="2012"/>
      <sheetName val="2013"/>
      <sheetName val="20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D24"/>
  <sheetViews>
    <sheetView topLeftCell="A7" zoomScale="70" zoomScaleNormal="70" workbookViewId="0">
      <selection activeCell="D20" sqref="D20"/>
    </sheetView>
  </sheetViews>
  <sheetFormatPr baseColWidth="10" defaultRowHeight="15.75"/>
  <cols>
    <col min="1" max="1" width="104.42578125" style="1" bestFit="1" customWidth="1"/>
    <col min="2" max="2" width="29.5703125" style="1" customWidth="1"/>
    <col min="3" max="16384" width="11.42578125" style="1"/>
  </cols>
  <sheetData>
    <row r="1" spans="1:4">
      <c r="A1" s="123"/>
      <c r="B1" s="123"/>
    </row>
    <row r="2" spans="1:4">
      <c r="A2" s="123"/>
      <c r="B2" s="123"/>
    </row>
    <row r="3" spans="1:4">
      <c r="C3" s="3"/>
      <c r="D3" s="3"/>
    </row>
    <row r="4" spans="1:4">
      <c r="A4" s="124" t="s">
        <v>107</v>
      </c>
      <c r="B4" s="124"/>
    </row>
    <row r="5" spans="1:4" ht="12.75" customHeight="1">
      <c r="A5" s="122" t="s">
        <v>126</v>
      </c>
      <c r="B5" s="122" t="s">
        <v>127</v>
      </c>
    </row>
    <row r="6" spans="1:4" ht="30" customHeight="1">
      <c r="A6" s="122"/>
      <c r="B6" s="122"/>
    </row>
    <row r="7" spans="1:4">
      <c r="A7" s="10" t="s">
        <v>154</v>
      </c>
      <c r="B7" s="11">
        <f>52512.45*12</f>
        <v>630149.39999999991</v>
      </c>
      <c r="C7" s="4"/>
    </row>
    <row r="8" spans="1:4">
      <c r="A8" s="10" t="s">
        <v>155</v>
      </c>
      <c r="B8" s="11">
        <f>38707.64*12</f>
        <v>464491.68</v>
      </c>
      <c r="C8" s="4"/>
    </row>
    <row r="9" spans="1:4">
      <c r="A9" s="10" t="s">
        <v>108</v>
      </c>
      <c r="B9" s="11">
        <v>1781963.49</v>
      </c>
      <c r="C9" s="4"/>
    </row>
    <row r="10" spans="1:4">
      <c r="A10" s="10" t="s">
        <v>109</v>
      </c>
      <c r="B10" s="11">
        <v>1317000</v>
      </c>
      <c r="C10" s="4"/>
    </row>
    <row r="11" spans="1:4">
      <c r="A11" s="10" t="s">
        <v>156</v>
      </c>
      <c r="B11" s="11">
        <v>1330683.1100000001</v>
      </c>
      <c r="C11" s="4"/>
    </row>
    <row r="12" spans="1:4">
      <c r="A12" s="12" t="s">
        <v>129</v>
      </c>
      <c r="B12" s="11">
        <f>50000+214000+50000+50000+90000</f>
        <v>454000</v>
      </c>
      <c r="C12" s="4"/>
    </row>
    <row r="13" spans="1:4">
      <c r="A13" s="12" t="s">
        <v>130</v>
      </c>
      <c r="B13" s="11">
        <v>80000</v>
      </c>
      <c r="C13" s="4"/>
    </row>
    <row r="14" spans="1:4">
      <c r="A14" s="12" t="s">
        <v>131</v>
      </c>
      <c r="B14" s="11">
        <v>72744</v>
      </c>
      <c r="C14" s="4"/>
    </row>
    <row r="15" spans="1:4">
      <c r="A15" s="12"/>
      <c r="B15" s="11"/>
      <c r="C15" s="4"/>
    </row>
    <row r="16" spans="1:4" ht="18.75">
      <c r="A16" s="49" t="s">
        <v>157</v>
      </c>
      <c r="B16" s="50">
        <f>SUM(B7:B14)</f>
        <v>6131031.6799999997</v>
      </c>
    </row>
    <row r="19" spans="1:2">
      <c r="A19" s="122" t="s">
        <v>126</v>
      </c>
      <c r="B19" s="122" t="s">
        <v>127</v>
      </c>
    </row>
    <row r="20" spans="1:2">
      <c r="A20" s="122"/>
      <c r="B20" s="122"/>
    </row>
    <row r="21" spans="1:2">
      <c r="A21" s="10" t="s">
        <v>248</v>
      </c>
      <c r="B21" s="48">
        <f>+B11</f>
        <v>1330683.1100000001</v>
      </c>
    </row>
    <row r="22" spans="1:2">
      <c r="A22" s="10" t="s">
        <v>249</v>
      </c>
      <c r="B22" s="48">
        <f>+B21*1.05</f>
        <v>1397217.2655000002</v>
      </c>
    </row>
    <row r="23" spans="1:2">
      <c r="A23" s="10" t="s">
        <v>250</v>
      </c>
      <c r="B23" s="48">
        <f>+B22*1.05</f>
        <v>1467078.1287750003</v>
      </c>
    </row>
    <row r="24" spans="1:2" ht="18.75">
      <c r="A24" s="49" t="s">
        <v>251</v>
      </c>
      <c r="B24" s="50">
        <f>SUM(B21:B23)</f>
        <v>4194978.5042750007</v>
      </c>
    </row>
  </sheetData>
  <mergeCells count="7">
    <mergeCell ref="A19:A20"/>
    <mergeCell ref="B19:B20"/>
    <mergeCell ref="A5:A6"/>
    <mergeCell ref="B5:B6"/>
    <mergeCell ref="A1:B1"/>
    <mergeCell ref="A2:B2"/>
    <mergeCell ref="A4:B4"/>
  </mergeCells>
  <pageMargins left="0.70866141732283472" right="0.70866141732283472" top="0.74803149606299213" bottom="0.74803149606299213" header="0.31496062992125984" footer="0.31496062992125984"/>
  <pageSetup paperSize="8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C1:AF48"/>
  <sheetViews>
    <sheetView tabSelected="1" zoomScale="70" zoomScaleNormal="7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F53" sqref="F53"/>
    </sheetView>
  </sheetViews>
  <sheetFormatPr baseColWidth="10" defaultRowHeight="15.75"/>
  <cols>
    <col min="1" max="2" width="11.42578125" style="1"/>
    <col min="3" max="3" width="21.85546875" style="1" customWidth="1"/>
    <col min="4" max="4" width="87.140625" style="1" customWidth="1"/>
    <col min="5" max="5" width="20" style="1" bestFit="1" customWidth="1"/>
    <col min="6" max="6" width="14.140625" style="1" customWidth="1"/>
    <col min="7" max="7" width="41.28515625" style="1" customWidth="1"/>
    <col min="8" max="8" width="63.85546875" style="1" customWidth="1"/>
    <col min="9" max="9" width="38.85546875" style="1" customWidth="1"/>
    <col min="10" max="10" width="27.140625" style="1" customWidth="1"/>
    <col min="11" max="11" width="8.85546875" style="1" customWidth="1"/>
    <col min="12" max="12" width="28.85546875" style="1" bestFit="1" customWidth="1"/>
    <col min="13" max="13" width="33.7109375" style="1" customWidth="1"/>
    <col min="14" max="14" width="28.28515625" style="1" bestFit="1" customWidth="1"/>
    <col min="15" max="15" width="24.85546875" style="1" bestFit="1" customWidth="1"/>
    <col min="16" max="16" width="28.7109375" style="1" bestFit="1" customWidth="1"/>
    <col min="17" max="17" width="27.85546875" style="1" bestFit="1" customWidth="1"/>
    <col min="18" max="19" width="22.85546875" style="1" bestFit="1" customWidth="1"/>
    <col min="20" max="20" width="28.140625" style="2" bestFit="1" customWidth="1"/>
    <col min="21" max="22" width="28.140625" style="2" customWidth="1"/>
    <col min="23" max="23" width="14.85546875" style="1" bestFit="1" customWidth="1"/>
    <col min="24" max="24" width="16.7109375" style="1" bestFit="1" customWidth="1"/>
    <col min="25" max="25" width="18.140625" style="1" bestFit="1" customWidth="1"/>
    <col min="26" max="26" width="16.7109375" style="1" bestFit="1" customWidth="1"/>
    <col min="27" max="27" width="13.140625" style="7" customWidth="1"/>
    <col min="28" max="28" width="13.42578125" style="7" customWidth="1"/>
    <col min="29" max="29" width="12.42578125" style="7" customWidth="1"/>
    <col min="30" max="30" width="13.140625" style="7" customWidth="1"/>
    <col min="31" max="16384" width="11.42578125" style="1"/>
  </cols>
  <sheetData>
    <row r="1" spans="3:32"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</row>
    <row r="2" spans="3:32"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</row>
    <row r="3" spans="3:32">
      <c r="AA3" s="7" t="s">
        <v>0</v>
      </c>
      <c r="AB3" s="7" t="s">
        <v>1</v>
      </c>
      <c r="AC3" s="7" t="s">
        <v>2</v>
      </c>
      <c r="AD3" s="7" t="s">
        <v>3</v>
      </c>
      <c r="AE3" s="3"/>
      <c r="AF3" s="3"/>
    </row>
    <row r="4" spans="3:32" ht="47.25" customHeight="1">
      <c r="C4" s="130" t="s">
        <v>4</v>
      </c>
      <c r="D4" s="132" t="s">
        <v>5</v>
      </c>
      <c r="E4" s="137" t="s">
        <v>169</v>
      </c>
      <c r="F4" s="132" t="s">
        <v>6</v>
      </c>
      <c r="G4" s="132" t="s">
        <v>7</v>
      </c>
      <c r="H4" s="134" t="s">
        <v>8</v>
      </c>
      <c r="I4" s="132" t="s">
        <v>9</v>
      </c>
      <c r="J4" s="134" t="s">
        <v>10</v>
      </c>
      <c r="K4" s="148" t="s">
        <v>11</v>
      </c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50"/>
      <c r="W4" s="134" t="s">
        <v>12</v>
      </c>
      <c r="X4" s="134"/>
      <c r="Y4" s="134"/>
      <c r="Z4" s="134"/>
      <c r="AA4" s="136" t="s">
        <v>13</v>
      </c>
      <c r="AB4" s="136"/>
      <c r="AC4" s="136"/>
      <c r="AD4" s="136"/>
    </row>
    <row r="5" spans="3:32" ht="12.75" customHeight="1">
      <c r="C5" s="131"/>
      <c r="D5" s="132"/>
      <c r="E5" s="138"/>
      <c r="F5" s="132"/>
      <c r="G5" s="132"/>
      <c r="H5" s="134"/>
      <c r="I5" s="132"/>
      <c r="J5" s="134"/>
      <c r="K5" s="134" t="s">
        <v>14</v>
      </c>
      <c r="L5" s="6"/>
      <c r="M5" s="6"/>
      <c r="N5" s="6"/>
      <c r="O5" s="6"/>
      <c r="P5" s="6"/>
      <c r="Q5" s="6"/>
      <c r="R5" s="6"/>
      <c r="S5" s="6"/>
      <c r="T5" s="128" t="s">
        <v>128</v>
      </c>
      <c r="U5" s="146" t="s">
        <v>159</v>
      </c>
      <c r="V5" s="146" t="s">
        <v>160</v>
      </c>
      <c r="W5" s="134"/>
      <c r="X5" s="134"/>
      <c r="Y5" s="134"/>
      <c r="Z5" s="134"/>
      <c r="AA5" s="136"/>
      <c r="AB5" s="136"/>
      <c r="AC5" s="136"/>
      <c r="AD5" s="136"/>
    </row>
    <row r="6" spans="3:32" ht="42.75" thickBot="1">
      <c r="C6" s="131"/>
      <c r="D6" s="133"/>
      <c r="E6" s="139"/>
      <c r="F6" s="133"/>
      <c r="G6" s="133"/>
      <c r="H6" s="135"/>
      <c r="I6" s="133"/>
      <c r="J6" s="135"/>
      <c r="K6" s="135"/>
      <c r="L6" s="13" t="s">
        <v>154</v>
      </c>
      <c r="M6" s="13" t="s">
        <v>155</v>
      </c>
      <c r="N6" s="13" t="s">
        <v>108</v>
      </c>
      <c r="O6" s="13" t="s">
        <v>109</v>
      </c>
      <c r="P6" s="13" t="s">
        <v>259</v>
      </c>
      <c r="Q6" s="13" t="s">
        <v>260</v>
      </c>
      <c r="R6" s="13" t="s">
        <v>130</v>
      </c>
      <c r="S6" s="13" t="s">
        <v>131</v>
      </c>
      <c r="T6" s="129"/>
      <c r="U6" s="147"/>
      <c r="V6" s="147"/>
      <c r="W6" s="14">
        <v>1</v>
      </c>
      <c r="X6" s="14">
        <v>2</v>
      </c>
      <c r="Y6" s="14">
        <v>3</v>
      </c>
      <c r="Z6" s="14">
        <v>4</v>
      </c>
      <c r="AA6" s="77">
        <v>1</v>
      </c>
      <c r="AB6" s="77">
        <v>2</v>
      </c>
      <c r="AC6" s="77">
        <v>3</v>
      </c>
      <c r="AD6" s="77">
        <v>4</v>
      </c>
    </row>
    <row r="7" spans="3:32" ht="47.25">
      <c r="C7" s="140" t="s">
        <v>15</v>
      </c>
      <c r="D7" s="95" t="s">
        <v>81</v>
      </c>
      <c r="E7" s="119" t="s">
        <v>305</v>
      </c>
      <c r="F7" s="15" t="s">
        <v>16</v>
      </c>
      <c r="G7" s="105" t="s">
        <v>82</v>
      </c>
      <c r="H7" s="105" t="s">
        <v>53</v>
      </c>
      <c r="I7" s="106" t="s">
        <v>261</v>
      </c>
      <c r="J7" s="105" t="s">
        <v>83</v>
      </c>
      <c r="K7" s="17"/>
      <c r="L7" s="17"/>
      <c r="M7" s="17"/>
      <c r="N7" s="18"/>
      <c r="O7" s="17"/>
      <c r="P7" s="17"/>
      <c r="Q7" s="19">
        <v>50000</v>
      </c>
      <c r="R7" s="17"/>
      <c r="S7" s="19"/>
      <c r="T7" s="20">
        <v>50000</v>
      </c>
      <c r="U7" s="20">
        <f>+T7*0.12</f>
        <v>6000</v>
      </c>
      <c r="V7" s="20">
        <f>+U7+T7</f>
        <v>56000</v>
      </c>
      <c r="W7" s="20"/>
      <c r="X7" s="20">
        <f>+V7</f>
        <v>56000</v>
      </c>
      <c r="Y7" s="20"/>
      <c r="Z7" s="20"/>
      <c r="AA7" s="78">
        <f>+W7/$V$7</f>
        <v>0</v>
      </c>
      <c r="AB7" s="78">
        <f t="shared" ref="AB7:AD7" si="0">+X7/$V$7</f>
        <v>1</v>
      </c>
      <c r="AC7" s="78">
        <f t="shared" si="0"/>
        <v>0</v>
      </c>
      <c r="AD7" s="83">
        <f t="shared" si="0"/>
        <v>0</v>
      </c>
      <c r="AE7" s="4"/>
    </row>
    <row r="8" spans="3:32" ht="70.5" customHeight="1">
      <c r="C8" s="141"/>
      <c r="D8" s="96" t="s">
        <v>158</v>
      </c>
      <c r="E8" s="102" t="s">
        <v>256</v>
      </c>
      <c r="F8" s="25" t="s">
        <v>18</v>
      </c>
      <c r="G8" s="107" t="s">
        <v>82</v>
      </c>
      <c r="H8" s="107" t="s">
        <v>257</v>
      </c>
      <c r="I8" s="108" t="s">
        <v>258</v>
      </c>
      <c r="J8" s="107" t="s">
        <v>83</v>
      </c>
      <c r="K8" s="27"/>
      <c r="L8" s="27"/>
      <c r="M8" s="27"/>
      <c r="N8" s="69"/>
      <c r="O8" s="27"/>
      <c r="P8" s="27"/>
      <c r="Q8" s="29"/>
      <c r="R8" s="27"/>
      <c r="S8" s="29"/>
      <c r="T8" s="30"/>
      <c r="U8" s="30">
        <f t="shared" ref="U8:U9" si="1">+T8*0.12</f>
        <v>0</v>
      </c>
      <c r="V8" s="30">
        <f t="shared" ref="V8:V9" si="2">+U8+T8</f>
        <v>0</v>
      </c>
      <c r="W8" s="30"/>
      <c r="X8" s="30"/>
      <c r="Y8" s="30"/>
      <c r="Z8" s="30"/>
      <c r="AA8" s="79"/>
      <c r="AB8" s="79"/>
      <c r="AC8" s="79"/>
      <c r="AD8" s="93"/>
      <c r="AE8" s="4"/>
    </row>
    <row r="9" spans="3:32" ht="70.5" customHeight="1" thickBot="1">
      <c r="C9" s="142"/>
      <c r="D9" s="97" t="s">
        <v>117</v>
      </c>
      <c r="E9" s="120" t="s">
        <v>70</v>
      </c>
      <c r="F9" s="70" t="s">
        <v>70</v>
      </c>
      <c r="G9" s="109" t="s">
        <v>285</v>
      </c>
      <c r="H9" s="109" t="s">
        <v>293</v>
      </c>
      <c r="I9" s="110" t="s">
        <v>294</v>
      </c>
      <c r="J9" s="109" t="s">
        <v>83</v>
      </c>
      <c r="K9" s="21"/>
      <c r="L9" s="22">
        <f>+T9-P9</f>
        <v>6484</v>
      </c>
      <c r="M9" s="21"/>
      <c r="N9" s="37"/>
      <c r="O9" s="21"/>
      <c r="P9" s="22">
        <v>51298.94</v>
      </c>
      <c r="Q9" s="22"/>
      <c r="R9" s="21"/>
      <c r="S9" s="22"/>
      <c r="T9" s="71">
        <v>57782.94</v>
      </c>
      <c r="U9" s="23">
        <f t="shared" si="1"/>
        <v>6933.9528</v>
      </c>
      <c r="V9" s="23">
        <f t="shared" si="2"/>
        <v>64716.892800000001</v>
      </c>
      <c r="W9" s="38"/>
      <c r="X9" s="38"/>
      <c r="Y9" s="38"/>
      <c r="Z9" s="38">
        <f>+V9</f>
        <v>64716.892800000001</v>
      </c>
      <c r="AA9" s="80">
        <f>+W9/$V$9</f>
        <v>0</v>
      </c>
      <c r="AB9" s="80">
        <f t="shared" ref="AB9:AD9" si="3">+X9/$V$9</f>
        <v>0</v>
      </c>
      <c r="AC9" s="80">
        <f t="shared" si="3"/>
        <v>0</v>
      </c>
      <c r="AD9" s="88">
        <f t="shared" si="3"/>
        <v>1</v>
      </c>
      <c r="AE9" s="4"/>
    </row>
    <row r="10" spans="3:32" ht="16.5" thickBot="1">
      <c r="C10" s="143" t="s">
        <v>21</v>
      </c>
      <c r="D10" s="144"/>
      <c r="E10" s="144"/>
      <c r="F10" s="144"/>
      <c r="G10" s="144"/>
      <c r="H10" s="144"/>
      <c r="I10" s="144"/>
      <c r="J10" s="144"/>
      <c r="K10" s="145"/>
      <c r="L10" s="42">
        <f>SUM(L7:L9)</f>
        <v>6484</v>
      </c>
      <c r="M10" s="42">
        <f t="shared" ref="M10:V10" si="4">SUM(M7:M9)</f>
        <v>0</v>
      </c>
      <c r="N10" s="42">
        <f t="shared" si="4"/>
        <v>0</v>
      </c>
      <c r="O10" s="42">
        <f t="shared" si="4"/>
        <v>0</v>
      </c>
      <c r="P10" s="42">
        <f t="shared" si="4"/>
        <v>51298.94</v>
      </c>
      <c r="Q10" s="42">
        <f t="shared" si="4"/>
        <v>50000</v>
      </c>
      <c r="R10" s="42">
        <f t="shared" si="4"/>
        <v>0</v>
      </c>
      <c r="S10" s="42">
        <f t="shared" si="4"/>
        <v>0</v>
      </c>
      <c r="T10" s="75">
        <f t="shared" si="4"/>
        <v>107782.94</v>
      </c>
      <c r="U10" s="75">
        <f t="shared" si="4"/>
        <v>12933.952799999999</v>
      </c>
      <c r="V10" s="75">
        <f t="shared" si="4"/>
        <v>120716.8928</v>
      </c>
      <c r="W10" s="75">
        <f t="shared" ref="W10" si="5">SUM(W7:W9)</f>
        <v>0</v>
      </c>
      <c r="X10" s="75">
        <f t="shared" ref="X10" si="6">SUM(X7:X9)</f>
        <v>56000</v>
      </c>
      <c r="Y10" s="75">
        <f t="shared" ref="Y10" si="7">SUM(Y7:Y9)</f>
        <v>0</v>
      </c>
      <c r="Z10" s="75">
        <f t="shared" ref="Z10" si="8">SUM(Z7:Z9)</f>
        <v>64716.892800000001</v>
      </c>
      <c r="AA10" s="81"/>
      <c r="AB10" s="81"/>
      <c r="AC10" s="81"/>
      <c r="AD10" s="82"/>
      <c r="AE10" s="4"/>
    </row>
    <row r="11" spans="3:32" ht="110.25">
      <c r="C11" s="125" t="s">
        <v>161</v>
      </c>
      <c r="D11" s="98" t="s">
        <v>118</v>
      </c>
      <c r="E11" s="98" t="s">
        <v>305</v>
      </c>
      <c r="F11" s="24" t="s">
        <v>16</v>
      </c>
      <c r="G11" s="111" t="s">
        <v>23</v>
      </c>
      <c r="H11" s="112" t="s">
        <v>24</v>
      </c>
      <c r="I11" s="112" t="s">
        <v>25</v>
      </c>
      <c r="J11" s="112" t="s">
        <v>26</v>
      </c>
      <c r="K11" s="17"/>
      <c r="L11" s="17"/>
      <c r="M11" s="17"/>
      <c r="N11" s="39">
        <f t="shared" ref="N11:N16" si="9">+T11</f>
        <v>125261.15</v>
      </c>
      <c r="O11" s="17"/>
      <c r="P11" s="17"/>
      <c r="Q11" s="19"/>
      <c r="R11" s="17"/>
      <c r="S11" s="19"/>
      <c r="T11" s="20">
        <v>125261.15</v>
      </c>
      <c r="U11" s="20">
        <f>+T11*0.12</f>
        <v>15031.337999999998</v>
      </c>
      <c r="V11" s="20">
        <f>+U11+T11</f>
        <v>140292.48799999998</v>
      </c>
      <c r="W11" s="20"/>
      <c r="X11" s="30">
        <f>+V11-Y11</f>
        <v>93528.325333333312</v>
      </c>
      <c r="Y11" s="30">
        <f>+V11/3</f>
        <v>46764.162666666663</v>
      </c>
      <c r="Z11" s="20"/>
      <c r="AA11" s="78">
        <f>+W11/$V$11</f>
        <v>0</v>
      </c>
      <c r="AB11" s="78">
        <f t="shared" ref="AB11:AD11" si="10">+X11/$V$11</f>
        <v>0.66666666666666663</v>
      </c>
      <c r="AC11" s="78">
        <f t="shared" si="10"/>
        <v>0.33333333333333337</v>
      </c>
      <c r="AD11" s="83">
        <f t="shared" si="10"/>
        <v>0</v>
      </c>
      <c r="AE11" s="4"/>
    </row>
    <row r="12" spans="3:32" ht="89.25" customHeight="1">
      <c r="C12" s="126"/>
      <c r="D12" s="99" t="s">
        <v>119</v>
      </c>
      <c r="E12" s="99" t="s">
        <v>306</v>
      </c>
      <c r="F12" s="25" t="s">
        <v>19</v>
      </c>
      <c r="G12" s="107" t="s">
        <v>27</v>
      </c>
      <c r="H12" s="107" t="s">
        <v>28</v>
      </c>
      <c r="I12" s="107" t="s">
        <v>29</v>
      </c>
      <c r="J12" s="108" t="s">
        <v>26</v>
      </c>
      <c r="K12" s="27"/>
      <c r="L12" s="27"/>
      <c r="M12" s="27"/>
      <c r="N12" s="28">
        <f t="shared" si="9"/>
        <v>90281.279999999999</v>
      </c>
      <c r="O12" s="27"/>
      <c r="P12" s="27"/>
      <c r="Q12" s="29"/>
      <c r="R12" s="27"/>
      <c r="S12" s="29"/>
      <c r="T12" s="30">
        <v>90281.279999999999</v>
      </c>
      <c r="U12" s="30">
        <f t="shared" ref="U12:U39" si="11">+T12*0.12</f>
        <v>10833.7536</v>
      </c>
      <c r="V12" s="30">
        <f t="shared" ref="V12:V39" si="12">+U12+T12</f>
        <v>101115.0336</v>
      </c>
      <c r="W12" s="30"/>
      <c r="X12" s="30">
        <f>+V12-Y12</f>
        <v>67410.022399999987</v>
      </c>
      <c r="Y12" s="30">
        <f>+V12/3</f>
        <v>33705.011200000001</v>
      </c>
      <c r="Z12" s="30"/>
      <c r="AA12" s="84">
        <f>+W12/$V$12</f>
        <v>0</v>
      </c>
      <c r="AB12" s="84">
        <f t="shared" ref="AB12:AD12" si="13">+X12/$V$12</f>
        <v>0.66666666666666652</v>
      </c>
      <c r="AC12" s="84">
        <f t="shared" si="13"/>
        <v>0.33333333333333337</v>
      </c>
      <c r="AD12" s="85">
        <f t="shared" si="13"/>
        <v>0</v>
      </c>
      <c r="AE12" s="4"/>
    </row>
    <row r="13" spans="3:32" ht="111.75" customHeight="1">
      <c r="C13" s="126"/>
      <c r="D13" s="99" t="s">
        <v>120</v>
      </c>
      <c r="E13" s="99" t="s">
        <v>235</v>
      </c>
      <c r="F13" s="25" t="s">
        <v>18</v>
      </c>
      <c r="G13" s="107" t="s">
        <v>30</v>
      </c>
      <c r="H13" s="107" t="s">
        <v>31</v>
      </c>
      <c r="I13" s="107" t="s">
        <v>32</v>
      </c>
      <c r="J13" s="108" t="s">
        <v>33</v>
      </c>
      <c r="K13" s="27"/>
      <c r="L13" s="27"/>
      <c r="M13" s="27"/>
      <c r="N13" s="28">
        <f t="shared" si="9"/>
        <v>405156.5</v>
      </c>
      <c r="O13" s="27"/>
      <c r="P13" s="27"/>
      <c r="Q13" s="29"/>
      <c r="R13" s="27"/>
      <c r="S13" s="29"/>
      <c r="T13" s="30">
        <v>405156.5</v>
      </c>
      <c r="U13" s="30">
        <f t="shared" si="11"/>
        <v>48618.78</v>
      </c>
      <c r="V13" s="30">
        <f t="shared" si="12"/>
        <v>453775.28</v>
      </c>
      <c r="W13" s="30"/>
      <c r="X13" s="30">
        <f>+V13/3</f>
        <v>151258.42666666667</v>
      </c>
      <c r="Y13" s="30">
        <f t="shared" ref="Y13:Z15" si="14">+X13</f>
        <v>151258.42666666667</v>
      </c>
      <c r="Z13" s="30">
        <f t="shared" si="14"/>
        <v>151258.42666666667</v>
      </c>
      <c r="AA13" s="84">
        <f>+W13/$V$13</f>
        <v>0</v>
      </c>
      <c r="AB13" s="84">
        <f t="shared" ref="AB13:AD13" si="15">+X13/$V$13</f>
        <v>0.33333333333333331</v>
      </c>
      <c r="AC13" s="84">
        <f t="shared" si="15"/>
        <v>0.33333333333333331</v>
      </c>
      <c r="AD13" s="85">
        <f t="shared" si="15"/>
        <v>0.33333333333333331</v>
      </c>
      <c r="AE13" s="4"/>
    </row>
    <row r="14" spans="3:32" ht="141.75">
      <c r="C14" s="126"/>
      <c r="D14" s="99" t="s">
        <v>121</v>
      </c>
      <c r="E14" s="99" t="s">
        <v>207</v>
      </c>
      <c r="F14" s="25" t="s">
        <v>20</v>
      </c>
      <c r="G14" s="107" t="s">
        <v>34</v>
      </c>
      <c r="H14" s="107" t="s">
        <v>35</v>
      </c>
      <c r="I14" s="107" t="s">
        <v>36</v>
      </c>
      <c r="J14" s="108" t="s">
        <v>26</v>
      </c>
      <c r="K14" s="27"/>
      <c r="L14" s="27"/>
      <c r="M14" s="27"/>
      <c r="N14" s="28">
        <f t="shared" si="9"/>
        <v>270608.36</v>
      </c>
      <c r="O14" s="27"/>
      <c r="P14" s="27"/>
      <c r="Q14" s="29"/>
      <c r="R14" s="27"/>
      <c r="S14" s="29"/>
      <c r="T14" s="30">
        <v>270608.36</v>
      </c>
      <c r="U14" s="30">
        <f t="shared" si="11"/>
        <v>32473.003199999996</v>
      </c>
      <c r="V14" s="30">
        <f t="shared" si="12"/>
        <v>303081.36319999996</v>
      </c>
      <c r="W14" s="30"/>
      <c r="X14" s="30">
        <f>+V14/3</f>
        <v>101027.12106666666</v>
      </c>
      <c r="Y14" s="30">
        <f t="shared" si="14"/>
        <v>101027.12106666666</v>
      </c>
      <c r="Z14" s="30">
        <f t="shared" si="14"/>
        <v>101027.12106666666</v>
      </c>
      <c r="AA14" s="84">
        <f>+W14/$V$14</f>
        <v>0</v>
      </c>
      <c r="AB14" s="84">
        <f t="shared" ref="AB14:AD14" si="16">+X14/$V$14</f>
        <v>0.33333333333333337</v>
      </c>
      <c r="AC14" s="84">
        <f t="shared" si="16"/>
        <v>0.33333333333333337</v>
      </c>
      <c r="AD14" s="85">
        <f t="shared" si="16"/>
        <v>0.33333333333333337</v>
      </c>
      <c r="AE14" s="4"/>
    </row>
    <row r="15" spans="3:32" ht="63">
      <c r="C15" s="126"/>
      <c r="D15" s="99" t="s">
        <v>122</v>
      </c>
      <c r="E15" s="99" t="s">
        <v>307</v>
      </c>
      <c r="F15" s="25" t="s">
        <v>19</v>
      </c>
      <c r="G15" s="107" t="s">
        <v>37</v>
      </c>
      <c r="H15" s="107" t="s">
        <v>38</v>
      </c>
      <c r="I15" s="108" t="s">
        <v>39</v>
      </c>
      <c r="J15" s="107" t="s">
        <v>22</v>
      </c>
      <c r="K15" s="27"/>
      <c r="L15" s="27"/>
      <c r="M15" s="27"/>
      <c r="N15" s="28">
        <f t="shared" si="9"/>
        <v>441512.44</v>
      </c>
      <c r="O15" s="27"/>
      <c r="P15" s="27"/>
      <c r="Q15" s="29"/>
      <c r="R15" s="27"/>
      <c r="S15" s="29"/>
      <c r="T15" s="30">
        <v>441512.44</v>
      </c>
      <c r="U15" s="30">
        <f t="shared" si="11"/>
        <v>52981.4928</v>
      </c>
      <c r="V15" s="30">
        <f t="shared" si="12"/>
        <v>494493.93280000001</v>
      </c>
      <c r="W15" s="31"/>
      <c r="X15" s="30">
        <f>+V15/3</f>
        <v>164831.31093333333</v>
      </c>
      <c r="Y15" s="30">
        <f t="shared" si="14"/>
        <v>164831.31093333333</v>
      </c>
      <c r="Z15" s="30">
        <f t="shared" si="14"/>
        <v>164831.31093333333</v>
      </c>
      <c r="AA15" s="84">
        <f t="shared" ref="AA15" si="17">+W15/V15</f>
        <v>0</v>
      </c>
      <c r="AB15" s="84" t="e">
        <f t="shared" ref="AB15" si="18">+X15/W15</f>
        <v>#DIV/0!</v>
      </c>
      <c r="AC15" s="84">
        <f t="shared" ref="AC15" si="19">+Y15/X15</f>
        <v>1</v>
      </c>
      <c r="AD15" s="85">
        <f t="shared" ref="AD15" si="20">+Z15/Y15</f>
        <v>1</v>
      </c>
      <c r="AE15" s="4"/>
    </row>
    <row r="16" spans="3:32" ht="94.5">
      <c r="C16" s="126"/>
      <c r="D16" s="99" t="s">
        <v>123</v>
      </c>
      <c r="E16" s="99" t="s">
        <v>222</v>
      </c>
      <c r="F16" s="25" t="s">
        <v>16</v>
      </c>
      <c r="G16" s="107" t="s">
        <v>40</v>
      </c>
      <c r="H16" s="107" t="s">
        <v>41</v>
      </c>
      <c r="I16" s="108" t="s">
        <v>42</v>
      </c>
      <c r="J16" s="107" t="s">
        <v>22</v>
      </c>
      <c r="K16" s="27"/>
      <c r="L16" s="27"/>
      <c r="M16" s="27"/>
      <c r="N16" s="28">
        <f t="shared" si="9"/>
        <v>153396.9</v>
      </c>
      <c r="O16" s="27"/>
      <c r="P16" s="27"/>
      <c r="Q16" s="29"/>
      <c r="R16" s="27"/>
      <c r="S16" s="29"/>
      <c r="T16" s="30">
        <v>153396.9</v>
      </c>
      <c r="U16" s="30">
        <f t="shared" si="11"/>
        <v>18407.627999999997</v>
      </c>
      <c r="V16" s="30">
        <f t="shared" si="12"/>
        <v>171804.52799999999</v>
      </c>
      <c r="W16" s="31"/>
      <c r="X16" s="31">
        <f>+V16-Y16</f>
        <v>114536.35199999998</v>
      </c>
      <c r="Y16" s="31">
        <f>+V16/3</f>
        <v>57268.175999999999</v>
      </c>
      <c r="Z16" s="31"/>
      <c r="AA16" s="84">
        <f>+W16/$V$16</f>
        <v>0</v>
      </c>
      <c r="AB16" s="84">
        <f t="shared" ref="AB16:AD16" si="21">+X16/$V$16</f>
        <v>0.66666666666666663</v>
      </c>
      <c r="AC16" s="84">
        <f t="shared" si="21"/>
        <v>0.33333333333333337</v>
      </c>
      <c r="AD16" s="85">
        <f t="shared" si="21"/>
        <v>0</v>
      </c>
      <c r="AE16" s="4"/>
    </row>
    <row r="17" spans="3:31" ht="63">
      <c r="C17" s="126"/>
      <c r="D17" s="99" t="s">
        <v>124</v>
      </c>
      <c r="E17" s="99" t="s">
        <v>308</v>
      </c>
      <c r="F17" s="25" t="s">
        <v>19</v>
      </c>
      <c r="G17" s="107" t="s">
        <v>43</v>
      </c>
      <c r="H17" s="107" t="s">
        <v>44</v>
      </c>
      <c r="I17" s="108" t="s">
        <v>45</v>
      </c>
      <c r="J17" s="107" t="s">
        <v>22</v>
      </c>
      <c r="K17" s="27"/>
      <c r="L17" s="27"/>
      <c r="M17" s="27"/>
      <c r="N17" s="28"/>
      <c r="O17" s="29">
        <f>+T17</f>
        <v>991265.27</v>
      </c>
      <c r="P17" s="27"/>
      <c r="Q17" s="29"/>
      <c r="R17" s="27"/>
      <c r="S17" s="29"/>
      <c r="T17" s="30">
        <v>991265.27</v>
      </c>
      <c r="U17" s="30">
        <f t="shared" si="11"/>
        <v>118951.8324</v>
      </c>
      <c r="V17" s="30">
        <f t="shared" si="12"/>
        <v>1110217.1024</v>
      </c>
      <c r="W17" s="31"/>
      <c r="X17" s="31"/>
      <c r="Y17" s="31"/>
      <c r="Z17" s="31">
        <f>+V17</f>
        <v>1110217.1024</v>
      </c>
      <c r="AA17" s="84">
        <f>+W17/$V$17</f>
        <v>0</v>
      </c>
      <c r="AB17" s="84">
        <f t="shared" ref="AB17:AD17" si="22">+X17/$V$17</f>
        <v>0</v>
      </c>
      <c r="AC17" s="84">
        <f t="shared" si="22"/>
        <v>0</v>
      </c>
      <c r="AD17" s="85">
        <f t="shared" si="22"/>
        <v>1</v>
      </c>
      <c r="AE17" s="4"/>
    </row>
    <row r="18" spans="3:31" ht="63">
      <c r="C18" s="126"/>
      <c r="D18" s="99" t="s">
        <v>273</v>
      </c>
      <c r="E18" s="99" t="s">
        <v>70</v>
      </c>
      <c r="F18" s="25" t="s">
        <v>70</v>
      </c>
      <c r="G18" s="107" t="s">
        <v>274</v>
      </c>
      <c r="H18" s="107" t="s">
        <v>275</v>
      </c>
      <c r="I18" s="108" t="s">
        <v>276</v>
      </c>
      <c r="J18" s="107" t="s">
        <v>277</v>
      </c>
      <c r="K18" s="27"/>
      <c r="L18" s="27"/>
      <c r="M18" s="27"/>
      <c r="N18" s="28"/>
      <c r="O18" s="29">
        <v>325734.73</v>
      </c>
      <c r="P18" s="27"/>
      <c r="Q18" s="29"/>
      <c r="R18" s="27"/>
      <c r="S18" s="29"/>
      <c r="T18" s="30">
        <f>1317000-T17</f>
        <v>325734.73</v>
      </c>
      <c r="U18" s="30">
        <f t="shared" si="11"/>
        <v>39088.167599999993</v>
      </c>
      <c r="V18" s="30">
        <f t="shared" si="12"/>
        <v>364822.89759999997</v>
      </c>
      <c r="W18" s="31"/>
      <c r="X18" s="31"/>
      <c r="Y18" s="31"/>
      <c r="Z18" s="31">
        <f>+V18</f>
        <v>364822.89759999997</v>
      </c>
      <c r="AA18" s="84">
        <f>+W18/$V$18</f>
        <v>0</v>
      </c>
      <c r="AB18" s="84">
        <f t="shared" ref="AB18:AD18" si="23">+X18/$V$18</f>
        <v>0</v>
      </c>
      <c r="AC18" s="84">
        <f t="shared" si="23"/>
        <v>0</v>
      </c>
      <c r="AD18" s="85">
        <f t="shared" si="23"/>
        <v>1</v>
      </c>
      <c r="AE18" s="4"/>
    </row>
    <row r="19" spans="3:31" ht="47.25">
      <c r="C19" s="126"/>
      <c r="D19" s="99" t="s">
        <v>125</v>
      </c>
      <c r="E19" s="99" t="s">
        <v>207</v>
      </c>
      <c r="F19" s="25" t="s">
        <v>20</v>
      </c>
      <c r="G19" s="107" t="s">
        <v>46</v>
      </c>
      <c r="H19" s="107" t="s">
        <v>47</v>
      </c>
      <c r="I19" s="108" t="s">
        <v>48</v>
      </c>
      <c r="J19" s="107" t="s">
        <v>22</v>
      </c>
      <c r="K19" s="27"/>
      <c r="L19" s="27"/>
      <c r="M19" s="27"/>
      <c r="N19" s="28">
        <f>+T19</f>
        <v>221871.41</v>
      </c>
      <c r="O19" s="27"/>
      <c r="P19" s="32"/>
      <c r="Q19" s="29"/>
      <c r="R19" s="27"/>
      <c r="S19" s="29"/>
      <c r="T19" s="30">
        <v>221871.41</v>
      </c>
      <c r="U19" s="30">
        <f t="shared" si="11"/>
        <v>26624.569199999998</v>
      </c>
      <c r="V19" s="30">
        <f t="shared" si="12"/>
        <v>248495.9792</v>
      </c>
      <c r="W19" s="31"/>
      <c r="X19" s="30">
        <f>+V19/3</f>
        <v>82831.993066666662</v>
      </c>
      <c r="Y19" s="30">
        <f>+X19</f>
        <v>82831.993066666662</v>
      </c>
      <c r="Z19" s="30">
        <f>+Y19</f>
        <v>82831.993066666662</v>
      </c>
      <c r="AA19" s="84">
        <f>+W19/$V$19</f>
        <v>0</v>
      </c>
      <c r="AB19" s="84">
        <f t="shared" ref="AB19:AD19" si="24">+X19/$V$19</f>
        <v>0.33333333333333331</v>
      </c>
      <c r="AC19" s="84">
        <f t="shared" si="24"/>
        <v>0.33333333333333331</v>
      </c>
      <c r="AD19" s="85">
        <f t="shared" si="24"/>
        <v>0.33333333333333331</v>
      </c>
      <c r="AE19" s="4"/>
    </row>
    <row r="20" spans="3:31" ht="94.5">
      <c r="C20" s="126"/>
      <c r="D20" s="100" t="s">
        <v>111</v>
      </c>
      <c r="E20" s="100" t="s">
        <v>309</v>
      </c>
      <c r="F20" s="25" t="s">
        <v>16</v>
      </c>
      <c r="G20" s="107" t="s">
        <v>278</v>
      </c>
      <c r="H20" s="107" t="s">
        <v>286</v>
      </c>
      <c r="I20" s="108" t="s">
        <v>300</v>
      </c>
      <c r="J20" s="107" t="s">
        <v>22</v>
      </c>
      <c r="K20" s="27"/>
      <c r="L20" s="27"/>
      <c r="M20" s="27"/>
      <c r="N20" s="28"/>
      <c r="O20" s="27"/>
      <c r="P20" s="29">
        <f t="shared" ref="P20:P26" si="25">+T20</f>
        <v>67052.52</v>
      </c>
      <c r="Q20" s="29"/>
      <c r="R20" s="27"/>
      <c r="S20" s="29"/>
      <c r="T20" s="33">
        <v>67052.52</v>
      </c>
      <c r="U20" s="30">
        <f t="shared" si="11"/>
        <v>8046.3024000000005</v>
      </c>
      <c r="V20" s="30">
        <f t="shared" si="12"/>
        <v>75098.822400000005</v>
      </c>
      <c r="W20" s="31"/>
      <c r="X20" s="31"/>
      <c r="Y20" s="31"/>
      <c r="Z20" s="31">
        <f t="shared" ref="Z20:Z27" si="26">+V20</f>
        <v>75098.822400000005</v>
      </c>
      <c r="AA20" s="84">
        <f>+W20/$V$20</f>
        <v>0</v>
      </c>
      <c r="AB20" s="84">
        <f t="shared" ref="AB20:AD20" si="27">+X20/$V$20</f>
        <v>0</v>
      </c>
      <c r="AC20" s="84">
        <f t="shared" si="27"/>
        <v>0</v>
      </c>
      <c r="AD20" s="85">
        <f t="shared" si="27"/>
        <v>1</v>
      </c>
      <c r="AE20" s="4"/>
    </row>
    <row r="21" spans="3:31" ht="78.75">
      <c r="C21" s="126"/>
      <c r="D21" s="100" t="s">
        <v>112</v>
      </c>
      <c r="E21" s="100" t="s">
        <v>309</v>
      </c>
      <c r="F21" s="25" t="s">
        <v>16</v>
      </c>
      <c r="G21" s="107" t="s">
        <v>279</v>
      </c>
      <c r="H21" s="107" t="s">
        <v>287</v>
      </c>
      <c r="I21" s="108" t="s">
        <v>301</v>
      </c>
      <c r="J21" s="107" t="s">
        <v>22</v>
      </c>
      <c r="K21" s="27"/>
      <c r="L21" s="27"/>
      <c r="M21" s="27"/>
      <c r="N21" s="28"/>
      <c r="O21" s="27"/>
      <c r="P21" s="29">
        <f t="shared" si="25"/>
        <v>112801.65</v>
      </c>
      <c r="Q21" s="29"/>
      <c r="R21" s="27"/>
      <c r="S21" s="29"/>
      <c r="T21" s="33">
        <v>112801.65</v>
      </c>
      <c r="U21" s="30">
        <f t="shared" si="11"/>
        <v>13536.197999999999</v>
      </c>
      <c r="V21" s="30">
        <f t="shared" si="12"/>
        <v>126337.848</v>
      </c>
      <c r="W21" s="31"/>
      <c r="X21" s="31"/>
      <c r="Y21" s="31"/>
      <c r="Z21" s="31">
        <f t="shared" si="26"/>
        <v>126337.848</v>
      </c>
      <c r="AA21" s="84">
        <f>+W21/$V$21</f>
        <v>0</v>
      </c>
      <c r="AB21" s="84">
        <f t="shared" ref="AB21:AD21" si="28">+X21/$V$21</f>
        <v>0</v>
      </c>
      <c r="AC21" s="84">
        <f t="shared" si="28"/>
        <v>0</v>
      </c>
      <c r="AD21" s="85">
        <f t="shared" si="28"/>
        <v>1</v>
      </c>
      <c r="AE21" s="4"/>
    </row>
    <row r="22" spans="3:31" ht="47.25">
      <c r="C22" s="126"/>
      <c r="D22" s="100" t="s">
        <v>113</v>
      </c>
      <c r="E22" s="100" t="s">
        <v>207</v>
      </c>
      <c r="F22" s="25" t="s">
        <v>20</v>
      </c>
      <c r="G22" s="107" t="s">
        <v>280</v>
      </c>
      <c r="H22" s="107" t="s">
        <v>288</v>
      </c>
      <c r="I22" s="108" t="s">
        <v>296</v>
      </c>
      <c r="J22" s="107" t="s">
        <v>22</v>
      </c>
      <c r="K22" s="27"/>
      <c r="L22" s="27"/>
      <c r="M22" s="27"/>
      <c r="N22" s="28"/>
      <c r="O22" s="27"/>
      <c r="P22" s="29">
        <f t="shared" si="25"/>
        <v>86191.12</v>
      </c>
      <c r="Q22" s="29"/>
      <c r="R22" s="27"/>
      <c r="S22" s="29"/>
      <c r="T22" s="33">
        <v>86191.12</v>
      </c>
      <c r="U22" s="30">
        <f t="shared" si="11"/>
        <v>10342.934399999998</v>
      </c>
      <c r="V22" s="30">
        <f t="shared" si="12"/>
        <v>96534.054399999994</v>
      </c>
      <c r="W22" s="31"/>
      <c r="X22" s="31"/>
      <c r="Y22" s="31"/>
      <c r="Z22" s="31">
        <f t="shared" si="26"/>
        <v>96534.054399999994</v>
      </c>
      <c r="AA22" s="84">
        <f>+W22/$V$22</f>
        <v>0</v>
      </c>
      <c r="AB22" s="84">
        <f t="shared" ref="AB22:AD22" si="29">+X22/$V$22</f>
        <v>0</v>
      </c>
      <c r="AC22" s="84">
        <f t="shared" si="29"/>
        <v>0</v>
      </c>
      <c r="AD22" s="85">
        <f t="shared" si="29"/>
        <v>1</v>
      </c>
      <c r="AE22" s="4"/>
    </row>
    <row r="23" spans="3:31" ht="47.25">
      <c r="C23" s="126"/>
      <c r="D23" s="100" t="s">
        <v>281</v>
      </c>
      <c r="E23" s="100" t="s">
        <v>306</v>
      </c>
      <c r="F23" s="25" t="s">
        <v>19</v>
      </c>
      <c r="G23" s="107" t="s">
        <v>282</v>
      </c>
      <c r="H23" s="107" t="s">
        <v>289</v>
      </c>
      <c r="I23" s="108" t="s">
        <v>298</v>
      </c>
      <c r="J23" s="107" t="s">
        <v>22</v>
      </c>
      <c r="K23" s="27"/>
      <c r="L23" s="27"/>
      <c r="M23" s="27"/>
      <c r="N23" s="28"/>
      <c r="O23" s="27"/>
      <c r="P23" s="29">
        <f t="shared" si="25"/>
        <v>166983.79999999999</v>
      </c>
      <c r="Q23" s="29"/>
      <c r="R23" s="27"/>
      <c r="S23" s="29"/>
      <c r="T23" s="33">
        <v>166983.79999999999</v>
      </c>
      <c r="U23" s="30">
        <f t="shared" si="11"/>
        <v>20038.055999999997</v>
      </c>
      <c r="V23" s="30">
        <f t="shared" si="12"/>
        <v>187021.85599999997</v>
      </c>
      <c r="W23" s="31"/>
      <c r="X23" s="31"/>
      <c r="Y23" s="31"/>
      <c r="Z23" s="31">
        <f t="shared" si="26"/>
        <v>187021.85599999997</v>
      </c>
      <c r="AA23" s="84">
        <f>+W23/$V$23</f>
        <v>0</v>
      </c>
      <c r="AB23" s="84">
        <f t="shared" ref="AB23:AD23" si="30">+X23/$V$23</f>
        <v>0</v>
      </c>
      <c r="AC23" s="84">
        <f t="shared" si="30"/>
        <v>0</v>
      </c>
      <c r="AD23" s="85">
        <f t="shared" si="30"/>
        <v>1</v>
      </c>
      <c r="AE23" s="4"/>
    </row>
    <row r="24" spans="3:31" ht="78.75">
      <c r="C24" s="126"/>
      <c r="D24" s="100" t="s">
        <v>114</v>
      </c>
      <c r="E24" s="100" t="s">
        <v>212</v>
      </c>
      <c r="F24" s="25" t="s">
        <v>19</v>
      </c>
      <c r="G24" s="107" t="s">
        <v>282</v>
      </c>
      <c r="H24" s="107" t="s">
        <v>290</v>
      </c>
      <c r="I24" s="108" t="s">
        <v>295</v>
      </c>
      <c r="J24" s="107" t="s">
        <v>22</v>
      </c>
      <c r="K24" s="27"/>
      <c r="L24" s="27"/>
      <c r="M24" s="27"/>
      <c r="N24" s="28"/>
      <c r="O24" s="27"/>
      <c r="P24" s="29">
        <f t="shared" si="25"/>
        <v>280602.69</v>
      </c>
      <c r="Q24" s="29"/>
      <c r="R24" s="27"/>
      <c r="S24" s="29"/>
      <c r="T24" s="33">
        <v>280602.69</v>
      </c>
      <c r="U24" s="30">
        <f t="shared" si="11"/>
        <v>33672.322800000002</v>
      </c>
      <c r="V24" s="30">
        <f t="shared" si="12"/>
        <v>314275.01280000003</v>
      </c>
      <c r="W24" s="31"/>
      <c r="X24" s="31"/>
      <c r="Y24" s="31"/>
      <c r="Z24" s="31">
        <f t="shared" si="26"/>
        <v>314275.01280000003</v>
      </c>
      <c r="AA24" s="84">
        <f>+W24/$V$24</f>
        <v>0</v>
      </c>
      <c r="AB24" s="84">
        <f t="shared" ref="AB24:AD24" si="31">+X24/$V$24</f>
        <v>0</v>
      </c>
      <c r="AC24" s="84">
        <f t="shared" si="31"/>
        <v>0</v>
      </c>
      <c r="AD24" s="85">
        <f t="shared" si="31"/>
        <v>1</v>
      </c>
      <c r="AE24" s="4"/>
    </row>
    <row r="25" spans="3:31" ht="47.25">
      <c r="C25" s="126"/>
      <c r="D25" s="100" t="s">
        <v>115</v>
      </c>
      <c r="E25" s="100" t="s">
        <v>225</v>
      </c>
      <c r="F25" s="25" t="s">
        <v>20</v>
      </c>
      <c r="G25" s="107" t="s">
        <v>283</v>
      </c>
      <c r="H25" s="107" t="s">
        <v>291</v>
      </c>
      <c r="I25" s="108" t="s">
        <v>297</v>
      </c>
      <c r="J25" s="107" t="s">
        <v>22</v>
      </c>
      <c r="K25" s="27"/>
      <c r="L25" s="27"/>
      <c r="M25" s="27"/>
      <c r="N25" s="28"/>
      <c r="O25" s="27"/>
      <c r="P25" s="29">
        <f t="shared" si="25"/>
        <v>163400.25</v>
      </c>
      <c r="Q25" s="29"/>
      <c r="R25" s="27"/>
      <c r="S25" s="29"/>
      <c r="T25" s="33">
        <v>163400.25</v>
      </c>
      <c r="U25" s="30">
        <f t="shared" si="11"/>
        <v>19608.03</v>
      </c>
      <c r="V25" s="30">
        <f t="shared" si="12"/>
        <v>183008.28</v>
      </c>
      <c r="W25" s="31"/>
      <c r="X25" s="31"/>
      <c r="Y25" s="31"/>
      <c r="Z25" s="31">
        <f t="shared" si="26"/>
        <v>183008.28</v>
      </c>
      <c r="AA25" s="84">
        <f>+W25/$V$25</f>
        <v>0</v>
      </c>
      <c r="AB25" s="84">
        <f t="shared" ref="AB25:AD25" si="32">+X25/$V$25</f>
        <v>0</v>
      </c>
      <c r="AC25" s="84">
        <f t="shared" si="32"/>
        <v>0</v>
      </c>
      <c r="AD25" s="85">
        <f t="shared" si="32"/>
        <v>1</v>
      </c>
      <c r="AE25" s="4"/>
    </row>
    <row r="26" spans="3:31" ht="63">
      <c r="C26" s="126"/>
      <c r="D26" s="100" t="s">
        <v>116</v>
      </c>
      <c r="E26" s="100" t="s">
        <v>20</v>
      </c>
      <c r="F26" s="25" t="s">
        <v>20</v>
      </c>
      <c r="G26" s="107" t="s">
        <v>284</v>
      </c>
      <c r="H26" s="107" t="s">
        <v>292</v>
      </c>
      <c r="I26" s="108" t="s">
        <v>299</v>
      </c>
      <c r="J26" s="107" t="s">
        <v>22</v>
      </c>
      <c r="K26" s="27"/>
      <c r="L26" s="27"/>
      <c r="M26" s="27"/>
      <c r="N26" s="28"/>
      <c r="O26" s="27"/>
      <c r="P26" s="29">
        <f t="shared" si="25"/>
        <v>402352.14</v>
      </c>
      <c r="Q26" s="29"/>
      <c r="R26" s="27"/>
      <c r="S26" s="29"/>
      <c r="T26" s="33">
        <v>402352.14</v>
      </c>
      <c r="U26" s="30">
        <f t="shared" si="11"/>
        <v>48282.256800000003</v>
      </c>
      <c r="V26" s="30">
        <f t="shared" si="12"/>
        <v>450634.39679999999</v>
      </c>
      <c r="W26" s="31"/>
      <c r="X26" s="31"/>
      <c r="Y26" s="31"/>
      <c r="Z26" s="31">
        <f t="shared" si="26"/>
        <v>450634.39679999999</v>
      </c>
      <c r="AA26" s="84">
        <f>+W26/$V$26</f>
        <v>0</v>
      </c>
      <c r="AB26" s="84">
        <f t="shared" ref="AB26:AD26" si="33">+X26/$V$26</f>
        <v>0</v>
      </c>
      <c r="AC26" s="84">
        <f t="shared" si="33"/>
        <v>0</v>
      </c>
      <c r="AD26" s="85">
        <f t="shared" si="33"/>
        <v>1</v>
      </c>
      <c r="AE26" s="4"/>
    </row>
    <row r="27" spans="3:31" ht="47.25">
      <c r="C27" s="126"/>
      <c r="D27" s="101" t="s">
        <v>302</v>
      </c>
      <c r="E27" s="101" t="s">
        <v>70</v>
      </c>
      <c r="F27" s="25" t="s">
        <v>70</v>
      </c>
      <c r="G27" s="107" t="s">
        <v>49</v>
      </c>
      <c r="H27" s="108" t="s">
        <v>50</v>
      </c>
      <c r="I27" s="108" t="s">
        <v>262</v>
      </c>
      <c r="J27" s="108" t="s">
        <v>51</v>
      </c>
      <c r="K27" s="27"/>
      <c r="L27" s="29"/>
      <c r="M27" s="27"/>
      <c r="N27" s="28"/>
      <c r="O27" s="27"/>
      <c r="P27" s="27"/>
      <c r="Q27" s="29"/>
      <c r="R27" s="27"/>
      <c r="S27" s="29"/>
      <c r="T27" s="30">
        <v>0</v>
      </c>
      <c r="U27" s="30">
        <f t="shared" si="11"/>
        <v>0</v>
      </c>
      <c r="V27" s="30">
        <f t="shared" si="12"/>
        <v>0</v>
      </c>
      <c r="W27" s="31">
        <v>0</v>
      </c>
      <c r="X27" s="31"/>
      <c r="Y27" s="31"/>
      <c r="Z27" s="31">
        <f t="shared" si="26"/>
        <v>0</v>
      </c>
      <c r="AA27" s="92"/>
      <c r="AB27" s="92"/>
      <c r="AC27" s="92"/>
      <c r="AD27" s="94"/>
      <c r="AE27" s="4"/>
    </row>
    <row r="28" spans="3:31" ht="47.25">
      <c r="C28" s="126"/>
      <c r="D28" s="99" t="s">
        <v>110</v>
      </c>
      <c r="E28" s="99" t="s">
        <v>70</v>
      </c>
      <c r="F28" s="25" t="s">
        <v>70</v>
      </c>
      <c r="G28" s="107" t="s">
        <v>52</v>
      </c>
      <c r="H28" s="107" t="s">
        <v>53</v>
      </c>
      <c r="I28" s="107" t="s">
        <v>263</v>
      </c>
      <c r="J28" s="108" t="s">
        <v>54</v>
      </c>
      <c r="K28" s="27"/>
      <c r="L28" s="34">
        <f>+T28</f>
        <v>140000</v>
      </c>
      <c r="M28" s="27"/>
      <c r="N28" s="28"/>
      <c r="O28" s="27"/>
      <c r="P28" s="27"/>
      <c r="Q28" s="29"/>
      <c r="R28" s="27"/>
      <c r="S28" s="29"/>
      <c r="T28" s="30">
        <v>140000</v>
      </c>
      <c r="U28" s="30">
        <f t="shared" si="11"/>
        <v>16800</v>
      </c>
      <c r="V28" s="30">
        <f t="shared" si="12"/>
        <v>156800</v>
      </c>
      <c r="W28" s="31"/>
      <c r="X28" s="31">
        <f>+V28/2</f>
        <v>78400</v>
      </c>
      <c r="Y28" s="31">
        <f>+X28</f>
        <v>78400</v>
      </c>
      <c r="Z28" s="31"/>
      <c r="AA28" s="84">
        <f>+W28/$V$28</f>
        <v>0</v>
      </c>
      <c r="AB28" s="84">
        <f t="shared" ref="AB28:AD28" si="34">+X28/$V$28</f>
        <v>0.5</v>
      </c>
      <c r="AC28" s="84">
        <f t="shared" si="34"/>
        <v>0.5</v>
      </c>
      <c r="AD28" s="85">
        <f t="shared" si="34"/>
        <v>0</v>
      </c>
      <c r="AE28" s="4"/>
    </row>
    <row r="29" spans="3:31" ht="31.5">
      <c r="C29" s="126"/>
      <c r="D29" s="99" t="s">
        <v>57</v>
      </c>
      <c r="E29" s="99" t="s">
        <v>215</v>
      </c>
      <c r="F29" s="25" t="s">
        <v>58</v>
      </c>
      <c r="G29" s="107" t="s">
        <v>59</v>
      </c>
      <c r="H29" s="107" t="s">
        <v>60</v>
      </c>
      <c r="I29" s="107" t="s">
        <v>61</v>
      </c>
      <c r="J29" s="107" t="s">
        <v>62</v>
      </c>
      <c r="K29" s="35"/>
      <c r="L29" s="34"/>
      <c r="M29" s="35"/>
      <c r="N29" s="36"/>
      <c r="O29" s="35"/>
      <c r="P29" s="35"/>
      <c r="Q29" s="34"/>
      <c r="R29" s="35"/>
      <c r="S29" s="34"/>
      <c r="T29" s="30">
        <v>0</v>
      </c>
      <c r="U29" s="30">
        <f t="shared" si="11"/>
        <v>0</v>
      </c>
      <c r="V29" s="30">
        <f t="shared" si="12"/>
        <v>0</v>
      </c>
      <c r="W29" s="31">
        <v>0</v>
      </c>
      <c r="X29" s="31"/>
      <c r="Y29" s="31"/>
      <c r="Z29" s="31"/>
      <c r="AA29" s="92"/>
      <c r="AB29" s="92"/>
      <c r="AC29" s="92"/>
      <c r="AD29" s="94"/>
      <c r="AE29" s="4"/>
    </row>
    <row r="30" spans="3:31" ht="31.5">
      <c r="C30" s="126"/>
      <c r="D30" s="99" t="s">
        <v>63</v>
      </c>
      <c r="E30" s="99" t="s">
        <v>215</v>
      </c>
      <c r="F30" s="25" t="s">
        <v>58</v>
      </c>
      <c r="G30" s="107" t="s">
        <v>64</v>
      </c>
      <c r="H30" s="107" t="s">
        <v>65</v>
      </c>
      <c r="I30" s="107" t="s">
        <v>66</v>
      </c>
      <c r="J30" s="107" t="s">
        <v>67</v>
      </c>
      <c r="K30" s="35"/>
      <c r="L30" s="29"/>
      <c r="M30" s="35"/>
      <c r="N30" s="36"/>
      <c r="O30" s="35"/>
      <c r="P30" s="35"/>
      <c r="Q30" s="34"/>
      <c r="R30" s="35"/>
      <c r="S30" s="34"/>
      <c r="T30" s="30">
        <v>0</v>
      </c>
      <c r="U30" s="30">
        <f t="shared" si="11"/>
        <v>0</v>
      </c>
      <c r="V30" s="30">
        <f t="shared" si="12"/>
        <v>0</v>
      </c>
      <c r="W30" s="31">
        <v>0</v>
      </c>
      <c r="X30" s="31"/>
      <c r="Y30" s="31"/>
      <c r="Z30" s="31"/>
      <c r="AA30" s="92"/>
      <c r="AB30" s="92"/>
      <c r="AC30" s="92"/>
      <c r="AD30" s="94"/>
      <c r="AE30" s="4"/>
    </row>
    <row r="31" spans="3:31" ht="31.5">
      <c r="C31" s="126"/>
      <c r="D31" s="99" t="s">
        <v>68</v>
      </c>
      <c r="E31" s="99" t="s">
        <v>70</v>
      </c>
      <c r="F31" s="25" t="s">
        <v>18</v>
      </c>
      <c r="G31" s="107" t="s">
        <v>55</v>
      </c>
      <c r="H31" s="107" t="s">
        <v>264</v>
      </c>
      <c r="I31" s="107" t="s">
        <v>56</v>
      </c>
      <c r="J31" s="107" t="s">
        <v>56</v>
      </c>
      <c r="K31" s="27"/>
      <c r="L31" s="29">
        <f>+T31-Q31</f>
        <v>135000</v>
      </c>
      <c r="M31" s="27"/>
      <c r="N31" s="28"/>
      <c r="O31" s="27"/>
      <c r="P31" s="27"/>
      <c r="Q31" s="29">
        <v>90000</v>
      </c>
      <c r="R31" s="27"/>
      <c r="S31" s="29"/>
      <c r="T31" s="30">
        <v>225000</v>
      </c>
      <c r="U31" s="30">
        <f t="shared" si="11"/>
        <v>27000</v>
      </c>
      <c r="V31" s="30">
        <f t="shared" si="12"/>
        <v>252000</v>
      </c>
      <c r="W31" s="31">
        <f>+V31/4</f>
        <v>63000</v>
      </c>
      <c r="X31" s="31">
        <f>+W31</f>
        <v>63000</v>
      </c>
      <c r="Y31" s="31">
        <f>+X31</f>
        <v>63000</v>
      </c>
      <c r="Z31" s="31">
        <f>+Y31</f>
        <v>63000</v>
      </c>
      <c r="AA31" s="84">
        <f>+W31/$V$31</f>
        <v>0.25</v>
      </c>
      <c r="AB31" s="84">
        <f t="shared" ref="AB31:AD31" si="35">+X31/$V$31</f>
        <v>0.25</v>
      </c>
      <c r="AC31" s="84">
        <f t="shared" si="35"/>
        <v>0.25</v>
      </c>
      <c r="AD31" s="85">
        <f t="shared" si="35"/>
        <v>0.25</v>
      </c>
      <c r="AE31" s="4"/>
    </row>
    <row r="32" spans="3:31" ht="47.25">
      <c r="C32" s="126"/>
      <c r="D32" s="99" t="s">
        <v>69</v>
      </c>
      <c r="E32" s="99" t="s">
        <v>70</v>
      </c>
      <c r="F32" s="25" t="s">
        <v>70</v>
      </c>
      <c r="G32" s="107" t="s">
        <v>71</v>
      </c>
      <c r="H32" s="107" t="s">
        <v>53</v>
      </c>
      <c r="I32" s="107" t="s">
        <v>265</v>
      </c>
      <c r="J32" s="107" t="s">
        <v>72</v>
      </c>
      <c r="K32" s="27"/>
      <c r="L32" s="29">
        <f>+T32</f>
        <v>100000</v>
      </c>
      <c r="M32" s="27"/>
      <c r="N32" s="28"/>
      <c r="O32" s="27"/>
      <c r="P32" s="27"/>
      <c r="Q32" s="29"/>
      <c r="R32" s="27"/>
      <c r="S32" s="29"/>
      <c r="T32" s="30">
        <v>100000</v>
      </c>
      <c r="U32" s="30">
        <f t="shared" si="11"/>
        <v>12000</v>
      </c>
      <c r="V32" s="30">
        <f t="shared" si="12"/>
        <v>112000</v>
      </c>
      <c r="W32" s="31">
        <v>0</v>
      </c>
      <c r="X32" s="31">
        <f>+V32/3</f>
        <v>37333.333333333336</v>
      </c>
      <c r="Y32" s="31">
        <f>+X32</f>
        <v>37333.333333333336</v>
      </c>
      <c r="Z32" s="31">
        <f>+Y32</f>
        <v>37333.333333333336</v>
      </c>
      <c r="AA32" s="84">
        <f>+W32/$V$32</f>
        <v>0</v>
      </c>
      <c r="AB32" s="84">
        <f t="shared" ref="AB32:AD32" si="36">+X32/$V$32</f>
        <v>0.33333333333333337</v>
      </c>
      <c r="AC32" s="84">
        <f t="shared" si="36"/>
        <v>0.33333333333333337</v>
      </c>
      <c r="AD32" s="85">
        <f t="shared" si="36"/>
        <v>0.33333333333333337</v>
      </c>
      <c r="AE32" s="4"/>
    </row>
    <row r="33" spans="3:31" ht="47.25">
      <c r="C33" s="126"/>
      <c r="D33" s="99" t="s">
        <v>73</v>
      </c>
      <c r="E33" s="99" t="s">
        <v>70</v>
      </c>
      <c r="F33" s="25" t="s">
        <v>70</v>
      </c>
      <c r="G33" s="107" t="s">
        <v>74</v>
      </c>
      <c r="H33" s="107" t="s">
        <v>53</v>
      </c>
      <c r="I33" s="108" t="s">
        <v>48</v>
      </c>
      <c r="J33" s="107" t="s">
        <v>67</v>
      </c>
      <c r="K33" s="27"/>
      <c r="L33" s="29">
        <f>+T33</f>
        <v>10000</v>
      </c>
      <c r="M33" s="27"/>
      <c r="N33" s="28"/>
      <c r="O33" s="27"/>
      <c r="P33" s="27"/>
      <c r="Q33" s="29"/>
      <c r="R33" s="27"/>
      <c r="S33" s="29"/>
      <c r="T33" s="30">
        <v>10000</v>
      </c>
      <c r="U33" s="30">
        <f t="shared" si="11"/>
        <v>1200</v>
      </c>
      <c r="V33" s="30">
        <f t="shared" si="12"/>
        <v>11200</v>
      </c>
      <c r="W33" s="31">
        <v>0</v>
      </c>
      <c r="X33" s="31"/>
      <c r="Y33" s="31">
        <f>+V33</f>
        <v>11200</v>
      </c>
      <c r="Z33" s="31"/>
      <c r="AA33" s="84">
        <f>+W33/$V$33</f>
        <v>0</v>
      </c>
      <c r="AB33" s="84">
        <f t="shared" ref="AB33:AD33" si="37">+X33/$V$33</f>
        <v>0</v>
      </c>
      <c r="AC33" s="84">
        <f t="shared" si="37"/>
        <v>1</v>
      </c>
      <c r="AD33" s="85">
        <f t="shared" si="37"/>
        <v>0</v>
      </c>
      <c r="AE33" s="4"/>
    </row>
    <row r="34" spans="3:31" ht="47.25">
      <c r="C34" s="126"/>
      <c r="D34" s="99" t="s">
        <v>75</v>
      </c>
      <c r="E34" s="99" t="s">
        <v>70</v>
      </c>
      <c r="F34" s="25" t="s">
        <v>70</v>
      </c>
      <c r="G34" s="107" t="s">
        <v>74</v>
      </c>
      <c r="H34" s="107" t="s">
        <v>53</v>
      </c>
      <c r="I34" s="108" t="s">
        <v>48</v>
      </c>
      <c r="J34" s="107" t="s">
        <v>67</v>
      </c>
      <c r="K34" s="27"/>
      <c r="L34" s="29">
        <f>+T34</f>
        <v>25000</v>
      </c>
      <c r="M34" s="27"/>
      <c r="N34" s="28"/>
      <c r="O34" s="27"/>
      <c r="P34" s="27"/>
      <c r="Q34" s="29"/>
      <c r="R34" s="27"/>
      <c r="S34" s="29"/>
      <c r="T34" s="30">
        <v>25000</v>
      </c>
      <c r="U34" s="30">
        <f t="shared" si="11"/>
        <v>3000</v>
      </c>
      <c r="V34" s="30">
        <f t="shared" si="12"/>
        <v>28000</v>
      </c>
      <c r="W34" s="31">
        <v>0</v>
      </c>
      <c r="X34" s="31">
        <f>+V34</f>
        <v>28000</v>
      </c>
      <c r="Y34" s="31"/>
      <c r="Z34" s="31"/>
      <c r="AA34" s="84">
        <f>+W34/$V$34</f>
        <v>0</v>
      </c>
      <c r="AB34" s="84">
        <f t="shared" ref="AB34:AD34" si="38">+X34/$V$34</f>
        <v>1</v>
      </c>
      <c r="AC34" s="84">
        <f t="shared" si="38"/>
        <v>0</v>
      </c>
      <c r="AD34" s="85">
        <f t="shared" si="38"/>
        <v>0</v>
      </c>
      <c r="AE34" s="4"/>
    </row>
    <row r="35" spans="3:31" ht="30.75" customHeight="1">
      <c r="C35" s="126"/>
      <c r="D35" s="99" t="s">
        <v>76</v>
      </c>
      <c r="E35" s="99" t="s">
        <v>215</v>
      </c>
      <c r="F35" s="25" t="s">
        <v>58</v>
      </c>
      <c r="G35" s="107" t="s">
        <v>77</v>
      </c>
      <c r="H35" s="107" t="s">
        <v>53</v>
      </c>
      <c r="I35" s="108" t="s">
        <v>48</v>
      </c>
      <c r="J35" s="107" t="s">
        <v>67</v>
      </c>
      <c r="K35" s="27"/>
      <c r="L35" s="29"/>
      <c r="M35" s="27"/>
      <c r="N35" s="28"/>
      <c r="O35" s="27"/>
      <c r="P35" s="27"/>
      <c r="Q35" s="29">
        <f>+T35</f>
        <v>50000</v>
      </c>
      <c r="R35" s="27"/>
      <c r="S35" s="29"/>
      <c r="T35" s="30">
        <v>50000</v>
      </c>
      <c r="U35" s="30">
        <f t="shared" si="11"/>
        <v>6000</v>
      </c>
      <c r="V35" s="30">
        <f t="shared" si="12"/>
        <v>56000</v>
      </c>
      <c r="W35" s="31">
        <v>0</v>
      </c>
      <c r="X35" s="31">
        <f>+V35</f>
        <v>56000</v>
      </c>
      <c r="Y35" s="31"/>
      <c r="Z35" s="31"/>
      <c r="AA35" s="84">
        <f>+W35/$V$35</f>
        <v>0</v>
      </c>
      <c r="AB35" s="84">
        <f t="shared" ref="AB35:AD35" si="39">+X35/$V$35</f>
        <v>1</v>
      </c>
      <c r="AC35" s="84">
        <f t="shared" si="39"/>
        <v>0</v>
      </c>
      <c r="AD35" s="85">
        <f t="shared" si="39"/>
        <v>0</v>
      </c>
      <c r="AE35" s="4"/>
    </row>
    <row r="36" spans="3:31" ht="47.25">
      <c r="C36" s="126"/>
      <c r="D36" s="99" t="s">
        <v>78</v>
      </c>
      <c r="E36" s="99" t="s">
        <v>215</v>
      </c>
      <c r="F36" s="25" t="s">
        <v>79</v>
      </c>
      <c r="G36" s="107" t="s">
        <v>77</v>
      </c>
      <c r="H36" s="107" t="s">
        <v>53</v>
      </c>
      <c r="I36" s="108" t="s">
        <v>48</v>
      </c>
      <c r="J36" s="107" t="s">
        <v>67</v>
      </c>
      <c r="K36" s="27"/>
      <c r="L36" s="29">
        <f>+T37</f>
        <v>10000</v>
      </c>
      <c r="M36" s="27"/>
      <c r="N36" s="28"/>
      <c r="O36" s="27"/>
      <c r="P36" s="27"/>
      <c r="Q36" s="29">
        <f>+T36</f>
        <v>50000</v>
      </c>
      <c r="R36" s="27"/>
      <c r="S36" s="29"/>
      <c r="T36" s="30">
        <v>50000</v>
      </c>
      <c r="U36" s="30">
        <f t="shared" si="11"/>
        <v>6000</v>
      </c>
      <c r="V36" s="30">
        <f t="shared" si="12"/>
        <v>56000</v>
      </c>
      <c r="W36" s="31">
        <v>0</v>
      </c>
      <c r="X36" s="31">
        <f>+V36</f>
        <v>56000</v>
      </c>
      <c r="Y36" s="31"/>
      <c r="Z36" s="31"/>
      <c r="AA36" s="84">
        <f>+W36/$V$36</f>
        <v>0</v>
      </c>
      <c r="AB36" s="84">
        <f t="shared" ref="AB36:AD36" si="40">+X36/$V$36</f>
        <v>1</v>
      </c>
      <c r="AC36" s="84">
        <f t="shared" si="40"/>
        <v>0</v>
      </c>
      <c r="AD36" s="85">
        <f t="shared" si="40"/>
        <v>0</v>
      </c>
      <c r="AE36" s="4"/>
    </row>
    <row r="37" spans="3:31">
      <c r="C37" s="126"/>
      <c r="D37" s="99" t="s">
        <v>80</v>
      </c>
      <c r="E37" s="99"/>
      <c r="F37" s="25"/>
      <c r="G37" s="107"/>
      <c r="H37" s="107"/>
      <c r="I37" s="107"/>
      <c r="J37" s="107"/>
      <c r="K37" s="27"/>
      <c r="L37" s="29"/>
      <c r="M37" s="27"/>
      <c r="N37" s="28"/>
      <c r="O37" s="27"/>
      <c r="P37" s="27"/>
      <c r="Q37" s="29"/>
      <c r="R37" s="27"/>
      <c r="S37" s="29"/>
      <c r="T37" s="30">
        <v>10000</v>
      </c>
      <c r="U37" s="30">
        <f t="shared" si="11"/>
        <v>1200</v>
      </c>
      <c r="V37" s="30">
        <f t="shared" si="12"/>
        <v>11200</v>
      </c>
      <c r="W37" s="31">
        <v>0</v>
      </c>
      <c r="X37" s="31"/>
      <c r="Y37" s="31"/>
      <c r="Z37" s="31">
        <f>+V37</f>
        <v>11200</v>
      </c>
      <c r="AA37" s="84">
        <f>+W37/$V$37</f>
        <v>0</v>
      </c>
      <c r="AB37" s="84">
        <f t="shared" ref="AB37:AD37" si="41">+X37/$V$37</f>
        <v>0</v>
      </c>
      <c r="AC37" s="84">
        <f t="shared" si="41"/>
        <v>0</v>
      </c>
      <c r="AD37" s="85">
        <f t="shared" si="41"/>
        <v>1</v>
      </c>
      <c r="AE37" s="4"/>
    </row>
    <row r="38" spans="3:31" ht="47.25">
      <c r="C38" s="126"/>
      <c r="D38" s="102" t="s">
        <v>84</v>
      </c>
      <c r="E38" s="102" t="s">
        <v>203</v>
      </c>
      <c r="F38" s="25" t="s">
        <v>58</v>
      </c>
      <c r="G38" s="107" t="s">
        <v>85</v>
      </c>
      <c r="H38" s="107" t="s">
        <v>86</v>
      </c>
      <c r="I38" s="108" t="s">
        <v>266</v>
      </c>
      <c r="J38" s="107" t="s">
        <v>62</v>
      </c>
      <c r="K38" s="27"/>
      <c r="L38" s="32"/>
      <c r="M38" s="27"/>
      <c r="N38" s="28"/>
      <c r="O38" s="27"/>
      <c r="P38" s="27"/>
      <c r="Q38" s="29"/>
      <c r="R38" s="27">
        <f>+T38</f>
        <v>80000</v>
      </c>
      <c r="S38" s="29"/>
      <c r="T38" s="30">
        <v>80000</v>
      </c>
      <c r="U38" s="30">
        <f t="shared" si="11"/>
        <v>9600</v>
      </c>
      <c r="V38" s="30">
        <f t="shared" si="12"/>
        <v>89600</v>
      </c>
      <c r="W38" s="31">
        <f>+V38/2</f>
        <v>44800</v>
      </c>
      <c r="X38" s="31">
        <f>+W38</f>
        <v>44800</v>
      </c>
      <c r="Y38" s="31"/>
      <c r="Z38" s="31"/>
      <c r="AA38" s="84">
        <f>+W38/$V$38</f>
        <v>0.5</v>
      </c>
      <c r="AB38" s="84">
        <f t="shared" ref="AB38:AD38" si="42">+X38/$V$38</f>
        <v>0.5</v>
      </c>
      <c r="AC38" s="84">
        <f t="shared" si="42"/>
        <v>0</v>
      </c>
      <c r="AD38" s="85">
        <f t="shared" si="42"/>
        <v>0</v>
      </c>
      <c r="AE38" s="4"/>
    </row>
    <row r="39" spans="3:31" ht="63.75" thickBot="1">
      <c r="C39" s="127"/>
      <c r="D39" s="99" t="s">
        <v>87</v>
      </c>
      <c r="E39" s="99" t="s">
        <v>70</v>
      </c>
      <c r="F39" s="25" t="s">
        <v>20</v>
      </c>
      <c r="G39" s="107" t="s">
        <v>88</v>
      </c>
      <c r="H39" s="107" t="s">
        <v>89</v>
      </c>
      <c r="I39" s="107" t="s">
        <v>267</v>
      </c>
      <c r="J39" s="107" t="s">
        <v>90</v>
      </c>
      <c r="K39" s="27"/>
      <c r="L39" s="29">
        <f>+T39-Q39</f>
        <v>163665.40000000002</v>
      </c>
      <c r="M39" s="27"/>
      <c r="N39" s="28"/>
      <c r="O39" s="27"/>
      <c r="P39" s="27"/>
      <c r="Q39" s="29">
        <v>214000</v>
      </c>
      <c r="R39" s="27"/>
      <c r="S39" s="29"/>
      <c r="T39" s="30">
        <v>377665.4</v>
      </c>
      <c r="U39" s="30">
        <f t="shared" si="11"/>
        <v>45319.847999999998</v>
      </c>
      <c r="V39" s="30">
        <f t="shared" si="12"/>
        <v>422985.24800000002</v>
      </c>
      <c r="W39" s="31">
        <f>+V39/4</f>
        <v>105746.31200000001</v>
      </c>
      <c r="X39" s="31">
        <f>+W39</f>
        <v>105746.31200000001</v>
      </c>
      <c r="Y39" s="31">
        <f>+X39</f>
        <v>105746.31200000001</v>
      </c>
      <c r="Z39" s="31">
        <f>+Y39</f>
        <v>105746.31200000001</v>
      </c>
      <c r="AA39" s="84">
        <f>+W39/$V$39</f>
        <v>0.25</v>
      </c>
      <c r="AB39" s="84">
        <f t="shared" ref="AB39:AD39" si="43">+X39/$V$39</f>
        <v>0.25</v>
      </c>
      <c r="AC39" s="84">
        <f t="shared" si="43"/>
        <v>0.25</v>
      </c>
      <c r="AD39" s="85">
        <f t="shared" si="43"/>
        <v>0.25</v>
      </c>
      <c r="AE39" s="4"/>
    </row>
    <row r="40" spans="3:31" ht="16.5" thickBot="1">
      <c r="C40" s="154" t="s">
        <v>21</v>
      </c>
      <c r="D40" s="155"/>
      <c r="E40" s="155"/>
      <c r="F40" s="155"/>
      <c r="G40" s="155"/>
      <c r="H40" s="155"/>
      <c r="I40" s="155"/>
      <c r="J40" s="155"/>
      <c r="K40" s="43"/>
      <c r="L40" s="44">
        <f>SUM(L11:L39)</f>
        <v>583665.4</v>
      </c>
      <c r="M40" s="44">
        <f t="shared" ref="M40:V40" si="44">SUM(M11:M39)</f>
        <v>0</v>
      </c>
      <c r="N40" s="44">
        <f t="shared" si="44"/>
        <v>1708088.0399999998</v>
      </c>
      <c r="O40" s="44">
        <f t="shared" si="44"/>
        <v>1317000</v>
      </c>
      <c r="P40" s="44">
        <f t="shared" si="44"/>
        <v>1279384.17</v>
      </c>
      <c r="Q40" s="44">
        <f t="shared" si="44"/>
        <v>404000</v>
      </c>
      <c r="R40" s="44">
        <f t="shared" si="44"/>
        <v>80000</v>
      </c>
      <c r="S40" s="44">
        <f t="shared" si="44"/>
        <v>0</v>
      </c>
      <c r="T40" s="44">
        <f t="shared" si="44"/>
        <v>5372137.6100000003</v>
      </c>
      <c r="U40" s="44">
        <f t="shared" si="44"/>
        <v>644656.51319999981</v>
      </c>
      <c r="V40" s="44">
        <f t="shared" si="44"/>
        <v>6016794.1232000003</v>
      </c>
      <c r="W40" s="44">
        <f t="shared" ref="W40" si="45">SUM(W11:W39)</f>
        <v>213546.31200000001</v>
      </c>
      <c r="X40" s="44">
        <f t="shared" ref="X40" si="46">SUM(X11:X39)</f>
        <v>1244703.1968</v>
      </c>
      <c r="Y40" s="44">
        <f t="shared" ref="Y40" si="47">SUM(Y11:Y39)</f>
        <v>933365.84693333332</v>
      </c>
      <c r="Z40" s="44">
        <f t="shared" ref="Z40" si="48">SUM(Z11:Z39)</f>
        <v>3625178.7674666666</v>
      </c>
      <c r="AA40" s="86"/>
      <c r="AB40" s="86"/>
      <c r="AC40" s="86"/>
      <c r="AD40" s="87"/>
      <c r="AE40" s="4"/>
    </row>
    <row r="41" spans="3:31" ht="47.25">
      <c r="C41" s="156" t="s">
        <v>91</v>
      </c>
      <c r="D41" s="103" t="s">
        <v>92</v>
      </c>
      <c r="E41" s="121" t="s">
        <v>70</v>
      </c>
      <c r="F41" s="15" t="s">
        <v>70</v>
      </c>
      <c r="G41" s="16" t="s">
        <v>93</v>
      </c>
      <c r="H41" s="105" t="s">
        <v>89</v>
      </c>
      <c r="I41" s="105" t="s">
        <v>268</v>
      </c>
      <c r="J41" s="105" t="s">
        <v>94</v>
      </c>
      <c r="K41" s="17"/>
      <c r="L41" s="19"/>
      <c r="M41" s="17"/>
      <c r="N41" s="39"/>
      <c r="O41" s="17"/>
      <c r="P41" s="17"/>
      <c r="Q41" s="19"/>
      <c r="R41" s="17"/>
      <c r="S41" s="19">
        <f>+T41</f>
        <v>72744</v>
      </c>
      <c r="T41" s="20">
        <v>72744</v>
      </c>
      <c r="U41" s="20">
        <f>+T41*0.12</f>
        <v>8729.2799999999988</v>
      </c>
      <c r="V41" s="20">
        <f>+U41+T41</f>
        <v>81473.279999999999</v>
      </c>
      <c r="W41" s="40">
        <f>+V41/4</f>
        <v>20368.32</v>
      </c>
      <c r="X41" s="40">
        <f>+W41</f>
        <v>20368.32</v>
      </c>
      <c r="Y41" s="40">
        <f>+X41</f>
        <v>20368.32</v>
      </c>
      <c r="Z41" s="40">
        <f>+Y41</f>
        <v>20368.32</v>
      </c>
      <c r="AA41" s="78">
        <f>+W41/$V$41</f>
        <v>0.25</v>
      </c>
      <c r="AB41" s="78">
        <f t="shared" ref="AB41:AD41" si="49">+X41/$V$41</f>
        <v>0.25</v>
      </c>
      <c r="AC41" s="78">
        <f t="shared" si="49"/>
        <v>0.25</v>
      </c>
      <c r="AD41" s="83">
        <f t="shared" si="49"/>
        <v>0.25</v>
      </c>
      <c r="AE41" s="4"/>
    </row>
    <row r="42" spans="3:31" ht="47.25">
      <c r="C42" s="157"/>
      <c r="D42" s="104" t="s">
        <v>95</v>
      </c>
      <c r="E42" s="99" t="s">
        <v>70</v>
      </c>
      <c r="F42" s="25" t="s">
        <v>70</v>
      </c>
      <c r="G42" s="26" t="s">
        <v>93</v>
      </c>
      <c r="H42" s="107" t="s">
        <v>89</v>
      </c>
      <c r="I42" s="107" t="s">
        <v>269</v>
      </c>
      <c r="J42" s="107" t="s">
        <v>96</v>
      </c>
      <c r="K42" s="27"/>
      <c r="L42" s="29"/>
      <c r="M42" s="27"/>
      <c r="N42" s="28">
        <f>+T42</f>
        <v>73875.45</v>
      </c>
      <c r="O42" s="27"/>
      <c r="P42" s="27"/>
      <c r="Q42" s="29"/>
      <c r="R42" s="27"/>
      <c r="S42" s="29"/>
      <c r="T42" s="30">
        <v>73875.45</v>
      </c>
      <c r="U42" s="30">
        <f t="shared" ref="U42:U44" si="50">+T42*0.12</f>
        <v>8865.0540000000001</v>
      </c>
      <c r="V42" s="30">
        <f t="shared" ref="V42:V44" si="51">+U42+T42</f>
        <v>82740.504000000001</v>
      </c>
      <c r="W42" s="41"/>
      <c r="X42" s="41"/>
      <c r="Y42" s="41">
        <f>+V42/2</f>
        <v>41370.252</v>
      </c>
      <c r="Z42" s="41">
        <f>+Y42</f>
        <v>41370.252</v>
      </c>
      <c r="AA42" s="84">
        <f>+W42/$V$42</f>
        <v>0</v>
      </c>
      <c r="AB42" s="84">
        <f t="shared" ref="AB42:AD42" si="52">+X42/$V$42</f>
        <v>0</v>
      </c>
      <c r="AC42" s="84">
        <f t="shared" si="52"/>
        <v>0.5</v>
      </c>
      <c r="AD42" s="85">
        <f t="shared" si="52"/>
        <v>0.5</v>
      </c>
      <c r="AE42" s="4"/>
    </row>
    <row r="43" spans="3:31" ht="31.5">
      <c r="C43" s="157"/>
      <c r="D43" s="104" t="s">
        <v>97</v>
      </c>
      <c r="E43" s="99" t="s">
        <v>70</v>
      </c>
      <c r="F43" s="25" t="s">
        <v>70</v>
      </c>
      <c r="G43" s="26" t="s">
        <v>98</v>
      </c>
      <c r="H43" s="107" t="s">
        <v>99</v>
      </c>
      <c r="I43" s="107" t="s">
        <v>270</v>
      </c>
      <c r="J43" s="107" t="s">
        <v>100</v>
      </c>
      <c r="K43" s="27"/>
      <c r="L43" s="29">
        <f>+T43</f>
        <v>20000</v>
      </c>
      <c r="M43" s="27"/>
      <c r="N43" s="28"/>
      <c r="O43" s="27"/>
      <c r="P43" s="27"/>
      <c r="Q43" s="29"/>
      <c r="R43" s="27"/>
      <c r="S43" s="29"/>
      <c r="T43" s="30">
        <v>20000</v>
      </c>
      <c r="U43" s="30">
        <f t="shared" si="50"/>
        <v>2400</v>
      </c>
      <c r="V43" s="30">
        <f t="shared" si="51"/>
        <v>22400</v>
      </c>
      <c r="W43" s="41">
        <v>0</v>
      </c>
      <c r="X43" s="31"/>
      <c r="Y43" s="41">
        <f>+V43/2</f>
        <v>11200</v>
      </c>
      <c r="Z43" s="31">
        <f>+Y43</f>
        <v>11200</v>
      </c>
      <c r="AA43" s="84">
        <f>+W43/$V$43</f>
        <v>0</v>
      </c>
      <c r="AB43" s="84">
        <f t="shared" ref="AB43:AD43" si="53">+X43/$V$43</f>
        <v>0</v>
      </c>
      <c r="AC43" s="84">
        <f t="shared" si="53"/>
        <v>0.5</v>
      </c>
      <c r="AD43" s="85">
        <f t="shared" si="53"/>
        <v>0.5</v>
      </c>
      <c r="AE43" s="4"/>
    </row>
    <row r="44" spans="3:31" ht="48" thickBot="1">
      <c r="C44" s="157"/>
      <c r="D44" s="164" t="s">
        <v>101</v>
      </c>
      <c r="E44" s="165" t="s">
        <v>70</v>
      </c>
      <c r="F44" s="166" t="s">
        <v>70</v>
      </c>
      <c r="G44" s="167" t="s">
        <v>82</v>
      </c>
      <c r="H44" s="168" t="s">
        <v>303</v>
      </c>
      <c r="I44" s="168" t="s">
        <v>271</v>
      </c>
      <c r="J44" s="168" t="s">
        <v>17</v>
      </c>
      <c r="K44" s="169"/>
      <c r="L44" s="170">
        <f>+T44</f>
        <v>10000</v>
      </c>
      <c r="M44" s="169"/>
      <c r="N44" s="171"/>
      <c r="O44" s="169"/>
      <c r="P44" s="169"/>
      <c r="Q44" s="170"/>
      <c r="R44" s="169"/>
      <c r="S44" s="170"/>
      <c r="T44" s="172">
        <v>10000</v>
      </c>
      <c r="U44" s="172">
        <f t="shared" si="50"/>
        <v>1200</v>
      </c>
      <c r="V44" s="172">
        <f t="shared" si="51"/>
        <v>11200</v>
      </c>
      <c r="W44" s="173">
        <v>0</v>
      </c>
      <c r="X44" s="173"/>
      <c r="Y44" s="173"/>
      <c r="Z44" s="173">
        <f>+V44</f>
        <v>11200</v>
      </c>
      <c r="AA44" s="174">
        <f>+W44/$V$44</f>
        <v>0</v>
      </c>
      <c r="AB44" s="174">
        <f t="shared" ref="AB44:AD44" si="54">+X44/$V$44</f>
        <v>0</v>
      </c>
      <c r="AC44" s="174">
        <f t="shared" si="54"/>
        <v>0</v>
      </c>
      <c r="AD44" s="175">
        <f t="shared" si="54"/>
        <v>1</v>
      </c>
      <c r="AE44" s="4"/>
    </row>
    <row r="45" spans="3:31" ht="16.5" thickBot="1">
      <c r="C45" s="189" t="s">
        <v>21</v>
      </c>
      <c r="D45" s="190"/>
      <c r="E45" s="190"/>
      <c r="F45" s="190"/>
      <c r="G45" s="190"/>
      <c r="H45" s="190"/>
      <c r="I45" s="190"/>
      <c r="J45" s="191"/>
      <c r="K45" s="192"/>
      <c r="L45" s="193">
        <f>SUM(L41:L44)</f>
        <v>30000</v>
      </c>
      <c r="M45" s="193">
        <f t="shared" ref="M45:V45" si="55">SUM(M41:M44)</f>
        <v>0</v>
      </c>
      <c r="N45" s="193">
        <f t="shared" si="55"/>
        <v>73875.45</v>
      </c>
      <c r="O45" s="193">
        <f t="shared" si="55"/>
        <v>0</v>
      </c>
      <c r="P45" s="193">
        <f t="shared" si="55"/>
        <v>0</v>
      </c>
      <c r="Q45" s="193">
        <f t="shared" si="55"/>
        <v>0</v>
      </c>
      <c r="R45" s="193">
        <f t="shared" si="55"/>
        <v>0</v>
      </c>
      <c r="S45" s="193">
        <f t="shared" si="55"/>
        <v>72744</v>
      </c>
      <c r="T45" s="193">
        <f t="shared" si="55"/>
        <v>176619.45</v>
      </c>
      <c r="U45" s="193">
        <f>SUM(U41:U44)</f>
        <v>21194.333999999999</v>
      </c>
      <c r="V45" s="193">
        <f t="shared" si="55"/>
        <v>197813.78399999999</v>
      </c>
      <c r="W45" s="193">
        <f t="shared" ref="W45" si="56">SUM(W41:W44)</f>
        <v>20368.32</v>
      </c>
      <c r="X45" s="193">
        <f t="shared" ref="X45" si="57">SUM(X41:X44)</f>
        <v>20368.32</v>
      </c>
      <c r="Y45" s="193">
        <f t="shared" ref="Y45" si="58">SUM(Y41:Y44)</f>
        <v>72938.572</v>
      </c>
      <c r="Z45" s="193">
        <f t="shared" ref="Z45" si="59">SUM(Z41:Z44)</f>
        <v>84138.572</v>
      </c>
      <c r="AA45" s="81"/>
      <c r="AB45" s="81"/>
      <c r="AC45" s="81"/>
      <c r="AD45" s="82"/>
      <c r="AE45" s="4"/>
    </row>
    <row r="46" spans="3:31" ht="48" thickBot="1">
      <c r="C46" s="176" t="s">
        <v>162</v>
      </c>
      <c r="D46" s="177" t="s">
        <v>102</v>
      </c>
      <c r="E46" s="178" t="s">
        <v>70</v>
      </c>
      <c r="F46" s="179" t="s">
        <v>70</v>
      </c>
      <c r="G46" s="180" t="s">
        <v>103</v>
      </c>
      <c r="H46" s="180" t="s">
        <v>104</v>
      </c>
      <c r="I46" s="180" t="s">
        <v>272</v>
      </c>
      <c r="J46" s="180" t="s">
        <v>105</v>
      </c>
      <c r="K46" s="181"/>
      <c r="L46" s="182">
        <f>+T46</f>
        <v>10000</v>
      </c>
      <c r="M46" s="181"/>
      <c r="N46" s="183"/>
      <c r="O46" s="181"/>
      <c r="P46" s="181"/>
      <c r="Q46" s="181"/>
      <c r="R46" s="181"/>
      <c r="S46" s="181"/>
      <c r="T46" s="184">
        <v>10000</v>
      </c>
      <c r="U46" s="184">
        <f>+T46*0.12</f>
        <v>1200</v>
      </c>
      <c r="V46" s="184">
        <f>+U46+T46</f>
        <v>11200</v>
      </c>
      <c r="W46" s="185">
        <v>0</v>
      </c>
      <c r="X46" s="185"/>
      <c r="Y46" s="185"/>
      <c r="Z46" s="185">
        <f>+V46</f>
        <v>11200</v>
      </c>
      <c r="AA46" s="186"/>
      <c r="AB46" s="187"/>
      <c r="AC46" s="187"/>
      <c r="AD46" s="188"/>
      <c r="AE46" s="4"/>
    </row>
    <row r="47" spans="3:31" ht="16.5" thickBot="1">
      <c r="C47" s="158" t="s">
        <v>21</v>
      </c>
      <c r="D47" s="159"/>
      <c r="E47" s="159"/>
      <c r="F47" s="159"/>
      <c r="G47" s="159"/>
      <c r="H47" s="159"/>
      <c r="I47" s="159"/>
      <c r="J47" s="160"/>
      <c r="K47" s="45"/>
      <c r="L47" s="46">
        <f>SUM(L46)</f>
        <v>10000</v>
      </c>
      <c r="M47" s="46">
        <f t="shared" ref="M47:T47" si="60">SUM(M46)</f>
        <v>0</v>
      </c>
      <c r="N47" s="46">
        <f t="shared" si="60"/>
        <v>0</v>
      </c>
      <c r="O47" s="46">
        <f t="shared" si="60"/>
        <v>0</v>
      </c>
      <c r="P47" s="46">
        <f t="shared" si="60"/>
        <v>0</v>
      </c>
      <c r="Q47" s="46">
        <f t="shared" si="60"/>
        <v>0</v>
      </c>
      <c r="R47" s="46">
        <f t="shared" si="60"/>
        <v>0</v>
      </c>
      <c r="S47" s="46">
        <f t="shared" si="60"/>
        <v>0</v>
      </c>
      <c r="T47" s="47">
        <f t="shared" si="60"/>
        <v>10000</v>
      </c>
      <c r="U47" s="47">
        <f t="shared" ref="U47" si="61">SUM(U46)</f>
        <v>1200</v>
      </c>
      <c r="V47" s="47">
        <f t="shared" ref="V47" si="62">SUM(V46)</f>
        <v>11200</v>
      </c>
      <c r="W47" s="47">
        <f t="shared" ref="W47" si="63">SUM(W46)</f>
        <v>0</v>
      </c>
      <c r="X47" s="47">
        <f t="shared" ref="X47" si="64">SUM(X46)</f>
        <v>0</v>
      </c>
      <c r="Y47" s="47">
        <f t="shared" ref="Y47" si="65">SUM(Y46)</f>
        <v>0</v>
      </c>
      <c r="Z47" s="47">
        <f t="shared" ref="Z47" si="66">SUM(Z46)</f>
        <v>11200</v>
      </c>
      <c r="AA47" s="89"/>
      <c r="AB47" s="89"/>
      <c r="AC47" s="89"/>
      <c r="AD47" s="89"/>
    </row>
    <row r="48" spans="3:31" s="72" customFormat="1" ht="19.5" thickBot="1">
      <c r="C48" s="151" t="s">
        <v>106</v>
      </c>
      <c r="D48" s="152"/>
      <c r="E48" s="152"/>
      <c r="F48" s="152"/>
      <c r="G48" s="152"/>
      <c r="H48" s="152"/>
      <c r="I48" s="152"/>
      <c r="J48" s="153"/>
      <c r="L48" s="73">
        <f>+L47+L45+L40+L10</f>
        <v>630149.4</v>
      </c>
      <c r="M48" s="74">
        <f t="shared" ref="M48:S48" si="67">+M47+M45+M40+M10</f>
        <v>0</v>
      </c>
      <c r="N48" s="74">
        <f t="shared" si="67"/>
        <v>1781963.4899999998</v>
      </c>
      <c r="O48" s="74">
        <f t="shared" si="67"/>
        <v>1317000</v>
      </c>
      <c r="P48" s="74">
        <f t="shared" si="67"/>
        <v>1330683.1099999999</v>
      </c>
      <c r="Q48" s="74">
        <f t="shared" si="67"/>
        <v>454000</v>
      </c>
      <c r="R48" s="74">
        <f t="shared" si="67"/>
        <v>80000</v>
      </c>
      <c r="S48" s="74">
        <f t="shared" si="67"/>
        <v>72744</v>
      </c>
      <c r="T48" s="76">
        <f>+T47+T45+T40+T10</f>
        <v>5666540.0000000009</v>
      </c>
      <c r="U48" s="76">
        <f>+U47+U45+U40+U10</f>
        <v>679984.79999999981</v>
      </c>
      <c r="V48" s="76">
        <f>+V47+V45+V40+V10</f>
        <v>6346524.7999999998</v>
      </c>
      <c r="W48" s="76">
        <f t="shared" ref="W48:Z48" si="68">+W47+W45+W40+W10</f>
        <v>233914.63200000001</v>
      </c>
      <c r="X48" s="76">
        <f t="shared" si="68"/>
        <v>1321071.5168000001</v>
      </c>
      <c r="Y48" s="76">
        <f t="shared" si="68"/>
        <v>1006304.4189333334</v>
      </c>
      <c r="Z48" s="76">
        <f t="shared" si="68"/>
        <v>3785234.2322666668</v>
      </c>
      <c r="AA48" s="90"/>
      <c r="AB48" s="90"/>
      <c r="AC48" s="90"/>
      <c r="AD48" s="91"/>
    </row>
  </sheetData>
  <mergeCells count="25">
    <mergeCell ref="C10:K10"/>
    <mergeCell ref="U5:U6"/>
    <mergeCell ref="V5:V6"/>
    <mergeCell ref="K4:V4"/>
    <mergeCell ref="C48:J48"/>
    <mergeCell ref="C40:J40"/>
    <mergeCell ref="C41:C44"/>
    <mergeCell ref="C45:J45"/>
    <mergeCell ref="C47:J47"/>
    <mergeCell ref="C11:C39"/>
    <mergeCell ref="T5:T6"/>
    <mergeCell ref="C4:C6"/>
    <mergeCell ref="C1:AD1"/>
    <mergeCell ref="C2:AD2"/>
    <mergeCell ref="D4:D6"/>
    <mergeCell ref="F4:F6"/>
    <mergeCell ref="G4:G6"/>
    <mergeCell ref="H4:H6"/>
    <mergeCell ref="I4:I6"/>
    <mergeCell ref="J4:J6"/>
    <mergeCell ref="W4:Z5"/>
    <mergeCell ref="AA4:AD5"/>
    <mergeCell ref="K5:K6"/>
    <mergeCell ref="E4:E6"/>
    <mergeCell ref="C7:C9"/>
  </mergeCells>
  <hyperlinks>
    <hyperlink ref="D27" location="'LISTA PROYECTOS'!A1" display="PROYECTOS DE INVERSION COMPETENCIA 2018"/>
  </hyperlinks>
  <pageMargins left="0.70866141732283472" right="0.70866141732283472" top="0.74803149606299213" bottom="0.74803149606299213" header="0.31496062992125984" footer="0.31496062992125984"/>
  <pageSetup paperSize="8" scale="7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C1:Q27"/>
  <sheetViews>
    <sheetView topLeftCell="B1" zoomScale="70" zoomScaleNormal="70" workbookViewId="0">
      <selection activeCell="Z20" sqref="Z20"/>
    </sheetView>
  </sheetViews>
  <sheetFormatPr baseColWidth="10" defaultRowHeight="15.75"/>
  <cols>
    <col min="1" max="2" width="11.42578125" style="1"/>
    <col min="3" max="3" width="21.85546875" style="1" customWidth="1"/>
    <col min="4" max="4" width="87.140625" style="1" customWidth="1"/>
    <col min="5" max="15" width="33.7109375" style="1" customWidth="1"/>
    <col min="16" max="17" width="14.140625" style="1" customWidth="1"/>
    <col min="18" max="16384" width="11.42578125" style="1"/>
  </cols>
  <sheetData>
    <row r="1" spans="3:17"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</row>
    <row r="2" spans="3:17"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</row>
    <row r="3" spans="3:17" ht="16.5" thickBot="1"/>
    <row r="4" spans="3:17">
      <c r="D4" s="113" t="s">
        <v>304</v>
      </c>
      <c r="E4" s="114" t="s">
        <v>127</v>
      </c>
    </row>
    <row r="5" spans="3:17">
      <c r="C5" s="161" t="s">
        <v>153</v>
      </c>
      <c r="D5" s="115" t="s">
        <v>132</v>
      </c>
      <c r="E5" s="116">
        <v>300000</v>
      </c>
      <c r="F5" s="5"/>
      <c r="G5" s="5"/>
      <c r="H5" s="5"/>
      <c r="I5" s="5"/>
      <c r="J5" s="5"/>
      <c r="K5" s="5"/>
      <c r="L5" s="5"/>
      <c r="M5" s="5"/>
      <c r="N5" s="5"/>
      <c r="O5" s="5"/>
    </row>
    <row r="6" spans="3:17">
      <c r="C6" s="161"/>
      <c r="D6" s="115" t="s">
        <v>133</v>
      </c>
      <c r="E6" s="116">
        <v>24000</v>
      </c>
      <c r="F6" s="5"/>
      <c r="G6" s="5"/>
      <c r="H6" s="5"/>
      <c r="I6" s="5"/>
      <c r="J6" s="5"/>
      <c r="K6" s="5"/>
      <c r="L6" s="5"/>
      <c r="M6" s="5"/>
      <c r="N6" s="5"/>
      <c r="O6" s="5"/>
    </row>
    <row r="7" spans="3:17">
      <c r="C7" s="161"/>
      <c r="D7" s="115" t="s">
        <v>134</v>
      </c>
      <c r="E7" s="116">
        <v>9000</v>
      </c>
      <c r="F7" s="5"/>
      <c r="G7" s="5"/>
      <c r="H7" s="5"/>
      <c r="I7" s="5"/>
      <c r="J7" s="5"/>
      <c r="K7" s="5"/>
      <c r="L7" s="5"/>
      <c r="M7" s="5"/>
      <c r="N7" s="5"/>
      <c r="O7" s="5"/>
    </row>
    <row r="8" spans="3:17">
      <c r="C8" s="161"/>
      <c r="D8" s="115" t="s">
        <v>135</v>
      </c>
      <c r="E8" s="116">
        <v>100</v>
      </c>
      <c r="F8" s="5"/>
      <c r="G8" s="5"/>
      <c r="H8" s="5"/>
      <c r="I8" s="5"/>
      <c r="J8" s="5"/>
      <c r="K8" s="5"/>
      <c r="L8" s="5"/>
      <c r="M8" s="5"/>
      <c r="N8" s="5"/>
      <c r="O8" s="5"/>
    </row>
    <row r="9" spans="3:17">
      <c r="C9" s="161"/>
      <c r="D9" s="115" t="s">
        <v>136</v>
      </c>
      <c r="E9" s="116">
        <v>5000</v>
      </c>
      <c r="F9" s="5"/>
      <c r="G9" s="5"/>
      <c r="H9" s="5"/>
      <c r="I9" s="5"/>
      <c r="J9" s="5"/>
      <c r="K9" s="5"/>
      <c r="L9" s="5"/>
      <c r="M9" s="5"/>
      <c r="N9" s="5"/>
      <c r="O9" s="5"/>
    </row>
    <row r="10" spans="3:17">
      <c r="C10" s="161"/>
      <c r="D10" s="115" t="s">
        <v>137</v>
      </c>
      <c r="E10" s="116">
        <v>0</v>
      </c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3:17">
      <c r="C11" s="161"/>
      <c r="D11" s="115" t="s">
        <v>138</v>
      </c>
      <c r="E11" s="116">
        <v>0</v>
      </c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3:17">
      <c r="C12" s="161"/>
      <c r="D12" s="115" t="s">
        <v>139</v>
      </c>
      <c r="E12" s="116">
        <v>39000</v>
      </c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3:17">
      <c r="C13" s="161"/>
      <c r="D13" s="115" t="s">
        <v>140</v>
      </c>
      <c r="E13" s="116">
        <v>24000</v>
      </c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3:17">
      <c r="C14" s="161"/>
      <c r="D14" s="115" t="s">
        <v>141</v>
      </c>
      <c r="E14" s="116">
        <v>2000</v>
      </c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3:17">
      <c r="C15" s="161"/>
      <c r="D15" s="115" t="s">
        <v>142</v>
      </c>
      <c r="E15" s="116">
        <v>500</v>
      </c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3:17">
      <c r="C16" s="161"/>
      <c r="D16" s="115" t="s">
        <v>143</v>
      </c>
      <c r="E16" s="116">
        <v>500</v>
      </c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3:15">
      <c r="C17" s="161"/>
      <c r="D17" s="115" t="s">
        <v>144</v>
      </c>
      <c r="E17" s="116">
        <v>2500</v>
      </c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3:15">
      <c r="C18" s="161"/>
      <c r="D18" s="115" t="s">
        <v>145</v>
      </c>
      <c r="E18" s="116">
        <v>0</v>
      </c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3:15">
      <c r="C19" s="161"/>
      <c r="D19" s="115" t="s">
        <v>146</v>
      </c>
      <c r="E19" s="116">
        <v>0</v>
      </c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3:15">
      <c r="C20" s="161"/>
      <c r="D20" s="115" t="s">
        <v>147</v>
      </c>
      <c r="E20" s="116">
        <v>5000</v>
      </c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3:15">
      <c r="C21" s="161"/>
      <c r="D21" s="115" t="s">
        <v>148</v>
      </c>
      <c r="E21" s="116">
        <v>10791.68</v>
      </c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3:15">
      <c r="C22" s="161"/>
      <c r="D22" s="115" t="s">
        <v>152</v>
      </c>
      <c r="E22" s="116">
        <v>33600</v>
      </c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3:15">
      <c r="C23" s="161"/>
      <c r="D23" s="115" t="s">
        <v>149</v>
      </c>
      <c r="E23" s="116">
        <v>3500</v>
      </c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3:15">
      <c r="C24" s="161"/>
      <c r="D24" s="115" t="s">
        <v>150</v>
      </c>
      <c r="E24" s="116">
        <v>2500</v>
      </c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3:15">
      <c r="C25" s="161"/>
      <c r="D25" s="115" t="s">
        <v>151</v>
      </c>
      <c r="E25" s="116">
        <v>2500</v>
      </c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3:15" ht="19.5" thickBot="1">
      <c r="D26" s="117" t="s">
        <v>106</v>
      </c>
      <c r="E26" s="118">
        <f>SUM(E4:E25)</f>
        <v>464491.68</v>
      </c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3:15"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</sheetData>
  <mergeCells count="3">
    <mergeCell ref="C5:C25"/>
    <mergeCell ref="C1:Q1"/>
    <mergeCell ref="C2:Q2"/>
  </mergeCells>
  <pageMargins left="0.70866141732283472" right="0.70866141732283472" top="0.74803149606299213" bottom="0.74803149606299213" header="0.31496062992125984" footer="0.31496062992125984"/>
  <pageSetup paperSize="8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D33"/>
  <sheetViews>
    <sheetView zoomScale="115" zoomScaleNormal="115" workbookViewId="0">
      <pane ySplit="2" topLeftCell="A24" activePane="bottomLeft" state="frozen"/>
      <selection pane="bottomLeft" sqref="A1:A2"/>
    </sheetView>
  </sheetViews>
  <sheetFormatPr baseColWidth="10" defaultRowHeight="12.75"/>
  <cols>
    <col min="1" max="1" width="3.5703125" style="53" bestFit="1" customWidth="1"/>
    <col min="2" max="2" width="69.85546875" style="53" customWidth="1"/>
    <col min="3" max="3" width="19.42578125" style="53" customWidth="1"/>
    <col min="4" max="4" width="12.7109375" style="53" customWidth="1"/>
    <col min="5" max="5" width="11.28515625" style="53" bestFit="1" customWidth="1"/>
    <col min="6" max="6" width="13.42578125" style="53" customWidth="1"/>
    <col min="7" max="7" width="9.28515625" style="53" customWidth="1"/>
    <col min="8" max="8" width="12.28515625" style="53" customWidth="1"/>
    <col min="9" max="9" width="11.42578125" style="53"/>
    <col min="10" max="12" width="0" style="53" hidden="1" customWidth="1"/>
    <col min="13" max="13" width="11.42578125" style="53"/>
    <col min="14" max="14" width="13.140625" style="53" hidden="1" customWidth="1"/>
    <col min="15" max="16" width="11.42578125" style="53"/>
    <col min="17" max="29" width="0" style="53" hidden="1" customWidth="1"/>
    <col min="30" max="16384" width="11.42578125" style="53"/>
  </cols>
  <sheetData>
    <row r="1" spans="1:30">
      <c r="A1" s="162" t="s">
        <v>163</v>
      </c>
      <c r="B1" s="163" t="s">
        <v>164</v>
      </c>
      <c r="C1" s="163" t="s">
        <v>165</v>
      </c>
      <c r="D1" s="163"/>
      <c r="E1" s="163"/>
      <c r="F1" s="163" t="s">
        <v>166</v>
      </c>
      <c r="G1" s="163" t="s">
        <v>167</v>
      </c>
      <c r="H1" s="59"/>
      <c r="I1" s="59"/>
      <c r="J1" s="59"/>
      <c r="K1" s="59"/>
      <c r="L1" s="59"/>
      <c r="M1" s="59"/>
      <c r="N1" s="59"/>
      <c r="O1" s="59"/>
      <c r="P1" s="59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2"/>
    </row>
    <row r="2" spans="1:30" ht="76.5" customHeight="1">
      <c r="A2" s="162"/>
      <c r="B2" s="163"/>
      <c r="C2" s="59" t="s">
        <v>168</v>
      </c>
      <c r="D2" s="59" t="s">
        <v>169</v>
      </c>
      <c r="E2" s="59" t="s">
        <v>170</v>
      </c>
      <c r="F2" s="163"/>
      <c r="G2" s="163"/>
      <c r="H2" s="59" t="s">
        <v>127</v>
      </c>
      <c r="I2" s="59" t="s">
        <v>171</v>
      </c>
      <c r="J2" s="59" t="s">
        <v>172</v>
      </c>
      <c r="K2" s="59" t="s">
        <v>173</v>
      </c>
      <c r="L2" s="59" t="s">
        <v>174</v>
      </c>
      <c r="M2" s="59" t="s">
        <v>175</v>
      </c>
      <c r="N2" s="59" t="s">
        <v>176</v>
      </c>
      <c r="O2" s="59" t="s">
        <v>177</v>
      </c>
      <c r="P2" s="59" t="s">
        <v>178</v>
      </c>
      <c r="Q2" s="51" t="s">
        <v>179</v>
      </c>
      <c r="R2" s="51" t="s">
        <v>180</v>
      </c>
      <c r="S2" s="51" t="s">
        <v>181</v>
      </c>
      <c r="T2" s="51" t="s">
        <v>182</v>
      </c>
      <c r="U2" s="51" t="s">
        <v>183</v>
      </c>
      <c r="V2" s="51" t="s">
        <v>184</v>
      </c>
      <c r="W2" s="51" t="s">
        <v>185</v>
      </c>
      <c r="X2" s="51" t="s">
        <v>186</v>
      </c>
      <c r="Y2" s="51" t="s">
        <v>187</v>
      </c>
      <c r="Z2" s="51" t="s">
        <v>188</v>
      </c>
      <c r="AA2" s="51" t="s">
        <v>189</v>
      </c>
      <c r="AB2" s="51" t="s">
        <v>190</v>
      </c>
      <c r="AC2" s="51" t="s">
        <v>191</v>
      </c>
      <c r="AD2" s="52"/>
    </row>
    <row r="3" spans="1:30" ht="38.25">
      <c r="A3" s="55">
        <v>1</v>
      </c>
      <c r="B3" s="55" t="s">
        <v>192</v>
      </c>
      <c r="C3" s="55" t="s">
        <v>193</v>
      </c>
      <c r="D3" s="55" t="s">
        <v>194</v>
      </c>
      <c r="E3" s="55" t="s">
        <v>19</v>
      </c>
      <c r="F3" s="55">
        <v>172</v>
      </c>
      <c r="G3" s="55">
        <v>524.5</v>
      </c>
      <c r="H3" s="56">
        <v>1620207.87</v>
      </c>
      <c r="I3" s="55">
        <v>1</v>
      </c>
      <c r="J3" s="55">
        <v>2</v>
      </c>
      <c r="K3" s="55">
        <v>2</v>
      </c>
      <c r="L3" s="55">
        <v>2</v>
      </c>
      <c r="M3" s="57">
        <f>+G3/F3</f>
        <v>3.0494186046511627</v>
      </c>
      <c r="N3" s="55">
        <v>1.68</v>
      </c>
      <c r="O3" s="58">
        <f>+H3/G3</f>
        <v>3089.0521830314588</v>
      </c>
      <c r="P3" s="58">
        <f>+H3/F3</f>
        <v>9419.8131976744189</v>
      </c>
      <c r="Q3" s="53">
        <v>123637.16</v>
      </c>
      <c r="R3" s="54">
        <f>+Q3/H3</f>
        <v>7.6309442935862296E-2</v>
      </c>
      <c r="S3" s="53">
        <v>2</v>
      </c>
      <c r="T3" s="53">
        <v>2</v>
      </c>
      <c r="U3" s="53">
        <v>1</v>
      </c>
      <c r="V3" s="53">
        <v>1</v>
      </c>
      <c r="W3" s="53">
        <v>1</v>
      </c>
      <c r="X3" s="53">
        <f>240/30</f>
        <v>8</v>
      </c>
      <c r="Y3" s="53">
        <v>2</v>
      </c>
      <c r="Z3" s="53">
        <v>1</v>
      </c>
      <c r="AA3" s="53">
        <v>2</v>
      </c>
      <c r="AB3" s="53">
        <v>2</v>
      </c>
      <c r="AC3" s="53">
        <v>2</v>
      </c>
    </row>
    <row r="4" spans="1:30">
      <c r="A4" s="55">
        <v>2</v>
      </c>
      <c r="B4" s="55" t="s">
        <v>195</v>
      </c>
      <c r="C4" s="55" t="s">
        <v>196</v>
      </c>
      <c r="D4" s="55" t="s">
        <v>20</v>
      </c>
      <c r="E4" s="55" t="s">
        <v>20</v>
      </c>
      <c r="F4" s="55">
        <v>127</v>
      </c>
      <c r="G4" s="55">
        <v>290.89999999999998</v>
      </c>
      <c r="H4" s="56">
        <v>2194958.1800000002</v>
      </c>
      <c r="I4" s="55">
        <v>2</v>
      </c>
      <c r="J4" s="55">
        <v>1</v>
      </c>
      <c r="K4" s="55">
        <v>2</v>
      </c>
      <c r="L4" s="55">
        <v>1</v>
      </c>
      <c r="M4" s="57">
        <f>+G4/F4</f>
        <v>2.2905511811023622</v>
      </c>
      <c r="N4" s="55"/>
      <c r="O4" s="58">
        <f>+H4/G4</f>
        <v>7545.4045376418026</v>
      </c>
      <c r="P4" s="58">
        <f>+H4/F4</f>
        <v>17283.135275590554</v>
      </c>
      <c r="S4" s="53">
        <v>2</v>
      </c>
      <c r="T4" s="53">
        <v>2</v>
      </c>
      <c r="U4" s="53">
        <v>1</v>
      </c>
      <c r="V4" s="53">
        <v>1</v>
      </c>
      <c r="W4" s="53">
        <v>1</v>
      </c>
      <c r="X4" s="53">
        <v>12</v>
      </c>
      <c r="Y4" s="53">
        <v>2</v>
      </c>
      <c r="Z4" s="53">
        <v>1</v>
      </c>
      <c r="AA4" s="53">
        <v>1</v>
      </c>
      <c r="AB4" s="53">
        <v>2</v>
      </c>
      <c r="AC4" s="53">
        <v>2</v>
      </c>
    </row>
    <row r="5" spans="1:30" ht="38.25">
      <c r="A5" s="55">
        <v>3</v>
      </c>
      <c r="B5" s="55" t="s">
        <v>197</v>
      </c>
      <c r="C5" s="55" t="s">
        <v>198</v>
      </c>
      <c r="D5" s="55" t="s">
        <v>199</v>
      </c>
      <c r="E5" s="55" t="s">
        <v>16</v>
      </c>
      <c r="F5" s="55">
        <v>52</v>
      </c>
      <c r="G5" s="55">
        <v>1083</v>
      </c>
      <c r="H5" s="56">
        <v>1596887.07</v>
      </c>
      <c r="I5" s="55">
        <v>1</v>
      </c>
      <c r="J5" s="55"/>
      <c r="K5" s="55"/>
      <c r="L5" s="55"/>
      <c r="M5" s="57">
        <f t="shared" ref="M5:M29" si="0">+G5/F5</f>
        <v>20.826923076923077</v>
      </c>
      <c r="N5" s="55"/>
      <c r="O5" s="58">
        <f>+H5/G5</f>
        <v>1474.503296398892</v>
      </c>
      <c r="P5" s="58">
        <f>+H5/F5</f>
        <v>30709.36673076923</v>
      </c>
    </row>
    <row r="6" spans="1:30">
      <c r="A6" s="55">
        <v>4</v>
      </c>
      <c r="B6" s="55" t="s">
        <v>200</v>
      </c>
      <c r="C6" s="55" t="s">
        <v>201</v>
      </c>
      <c r="D6" s="55" t="s">
        <v>20</v>
      </c>
      <c r="E6" s="55" t="s">
        <v>20</v>
      </c>
      <c r="F6" s="55">
        <v>68</v>
      </c>
      <c r="G6" s="55">
        <v>71.849999999999994</v>
      </c>
      <c r="H6" s="56">
        <f>1500*G6</f>
        <v>107774.99999999999</v>
      </c>
      <c r="I6" s="55">
        <v>1</v>
      </c>
      <c r="J6" s="55"/>
      <c r="K6" s="55"/>
      <c r="L6" s="55"/>
      <c r="M6" s="57">
        <f t="shared" si="0"/>
        <v>1.0566176470588236</v>
      </c>
      <c r="N6" s="55"/>
      <c r="O6" s="58">
        <f t="shared" ref="O6:O29" si="1">+H6/G6</f>
        <v>1500</v>
      </c>
      <c r="P6" s="58">
        <f t="shared" ref="P6:P29" si="2">+H6/F6</f>
        <v>1584.9264705882351</v>
      </c>
    </row>
    <row r="7" spans="1:30">
      <c r="A7" s="55">
        <v>5</v>
      </c>
      <c r="B7" s="55" t="s">
        <v>202</v>
      </c>
      <c r="C7" s="55" t="s">
        <v>203</v>
      </c>
      <c r="D7" s="55" t="s">
        <v>203</v>
      </c>
      <c r="E7" s="55" t="s">
        <v>58</v>
      </c>
      <c r="F7" s="55">
        <v>56</v>
      </c>
      <c r="G7" s="55">
        <v>137.66999999999999</v>
      </c>
      <c r="H7" s="56">
        <f t="shared" ref="H7:H10" si="3">1500*G7</f>
        <v>206504.99999999997</v>
      </c>
      <c r="I7" s="55">
        <v>1</v>
      </c>
      <c r="J7" s="55"/>
      <c r="K7" s="55"/>
      <c r="L7" s="55"/>
      <c r="M7" s="57">
        <f t="shared" si="0"/>
        <v>2.458392857142857</v>
      </c>
      <c r="N7" s="55"/>
      <c r="O7" s="58">
        <f t="shared" si="1"/>
        <v>1500</v>
      </c>
      <c r="P7" s="58">
        <f t="shared" si="2"/>
        <v>3687.5892857142853</v>
      </c>
    </row>
    <row r="8" spans="1:30">
      <c r="A8" s="55">
        <v>6</v>
      </c>
      <c r="B8" s="55" t="s">
        <v>204</v>
      </c>
      <c r="C8" s="55" t="s">
        <v>203</v>
      </c>
      <c r="D8" s="55" t="s">
        <v>203</v>
      </c>
      <c r="E8" s="55" t="s">
        <v>58</v>
      </c>
      <c r="F8" s="55">
        <v>36</v>
      </c>
      <c r="G8" s="55">
        <v>75.319999999999993</v>
      </c>
      <c r="H8" s="56">
        <f t="shared" si="3"/>
        <v>112979.99999999999</v>
      </c>
      <c r="I8" s="55">
        <v>1</v>
      </c>
      <c r="J8" s="55"/>
      <c r="K8" s="55"/>
      <c r="L8" s="55"/>
      <c r="M8" s="57">
        <f t="shared" si="0"/>
        <v>2.092222222222222</v>
      </c>
      <c r="N8" s="55"/>
      <c r="O8" s="58">
        <f t="shared" si="1"/>
        <v>1500</v>
      </c>
      <c r="P8" s="58">
        <f t="shared" si="2"/>
        <v>3138.333333333333</v>
      </c>
    </row>
    <row r="9" spans="1:30" ht="25.5">
      <c r="A9" s="55">
        <v>7</v>
      </c>
      <c r="B9" s="55" t="s">
        <v>205</v>
      </c>
      <c r="C9" s="55" t="s">
        <v>206</v>
      </c>
      <c r="D9" s="55" t="s">
        <v>207</v>
      </c>
      <c r="E9" s="55" t="s">
        <v>20</v>
      </c>
      <c r="F9" s="55">
        <v>57</v>
      </c>
      <c r="G9" s="55">
        <v>223</v>
      </c>
      <c r="H9" s="56">
        <f t="shared" si="3"/>
        <v>334500</v>
      </c>
      <c r="I9" s="55">
        <v>2</v>
      </c>
      <c r="J9" s="55"/>
      <c r="K9" s="55"/>
      <c r="L9" s="55"/>
      <c r="M9" s="57">
        <f t="shared" si="0"/>
        <v>3.9122807017543861</v>
      </c>
      <c r="N9" s="55"/>
      <c r="O9" s="58">
        <f t="shared" si="1"/>
        <v>1500</v>
      </c>
      <c r="P9" s="58">
        <f t="shared" si="2"/>
        <v>5868.4210526315792</v>
      </c>
    </row>
    <row r="10" spans="1:30" ht="25.5">
      <c r="A10" s="55">
        <v>8</v>
      </c>
      <c r="B10" s="55" t="s">
        <v>208</v>
      </c>
      <c r="C10" s="55" t="s">
        <v>209</v>
      </c>
      <c r="D10" s="55" t="s">
        <v>20</v>
      </c>
      <c r="E10" s="55" t="s">
        <v>20</v>
      </c>
      <c r="F10" s="55">
        <v>372</v>
      </c>
      <c r="G10" s="55">
        <v>883.03</v>
      </c>
      <c r="H10" s="56">
        <f t="shared" si="3"/>
        <v>1324545</v>
      </c>
      <c r="I10" s="55">
        <v>1</v>
      </c>
      <c r="J10" s="55"/>
      <c r="K10" s="55"/>
      <c r="L10" s="55"/>
      <c r="M10" s="57">
        <f t="shared" si="0"/>
        <v>2.3737365591397848</v>
      </c>
      <c r="N10" s="55"/>
      <c r="O10" s="58">
        <f t="shared" si="1"/>
        <v>1500</v>
      </c>
      <c r="P10" s="58">
        <f t="shared" si="2"/>
        <v>3560.6048387096776</v>
      </c>
    </row>
    <row r="11" spans="1:30" ht="38.25">
      <c r="A11" s="55">
        <v>9</v>
      </c>
      <c r="B11" s="55" t="s">
        <v>210</v>
      </c>
      <c r="C11" s="55" t="s">
        <v>211</v>
      </c>
      <c r="D11" s="55" t="s">
        <v>212</v>
      </c>
      <c r="E11" s="55" t="s">
        <v>20</v>
      </c>
      <c r="F11" s="55">
        <f>34+25+24</f>
        <v>83</v>
      </c>
      <c r="G11" s="55">
        <f>483+80</f>
        <v>563</v>
      </c>
      <c r="H11" s="56">
        <f>1500*G11</f>
        <v>844500</v>
      </c>
      <c r="I11" s="55">
        <v>2</v>
      </c>
      <c r="J11" s="55"/>
      <c r="K11" s="55"/>
      <c r="L11" s="55"/>
      <c r="M11" s="57">
        <f t="shared" si="0"/>
        <v>6.7831325301204819</v>
      </c>
      <c r="N11" s="55"/>
      <c r="O11" s="58">
        <f t="shared" si="1"/>
        <v>1500</v>
      </c>
      <c r="P11" s="58">
        <f t="shared" si="2"/>
        <v>10174.698795180722</v>
      </c>
    </row>
    <row r="12" spans="1:30" ht="25.5">
      <c r="A12" s="55">
        <v>10</v>
      </c>
      <c r="B12" s="55" t="s">
        <v>213</v>
      </c>
      <c r="C12" s="55" t="s">
        <v>214</v>
      </c>
      <c r="D12" s="55" t="s">
        <v>215</v>
      </c>
      <c r="E12" s="55" t="s">
        <v>58</v>
      </c>
      <c r="F12" s="55">
        <v>45</v>
      </c>
      <c r="G12" s="55">
        <v>264.16000000000003</v>
      </c>
      <c r="H12" s="56">
        <f t="shared" ref="H12:H28" si="4">1500*G12</f>
        <v>396240.00000000006</v>
      </c>
      <c r="I12" s="55">
        <v>1</v>
      </c>
      <c r="J12" s="55"/>
      <c r="K12" s="55"/>
      <c r="L12" s="55"/>
      <c r="M12" s="57">
        <f t="shared" si="0"/>
        <v>5.8702222222222229</v>
      </c>
      <c r="N12" s="55"/>
      <c r="O12" s="58">
        <f t="shared" si="1"/>
        <v>1500</v>
      </c>
      <c r="P12" s="58">
        <f t="shared" si="2"/>
        <v>8805.3333333333339</v>
      </c>
    </row>
    <row r="13" spans="1:30">
      <c r="A13" s="55">
        <v>11</v>
      </c>
      <c r="B13" s="55" t="s">
        <v>216</v>
      </c>
      <c r="C13" s="55" t="s">
        <v>79</v>
      </c>
      <c r="D13" s="55" t="s">
        <v>79</v>
      </c>
      <c r="E13" s="55" t="s">
        <v>79</v>
      </c>
      <c r="F13" s="55">
        <v>125</v>
      </c>
      <c r="G13" s="55">
        <v>329</v>
      </c>
      <c r="H13" s="56">
        <f t="shared" si="4"/>
        <v>493500</v>
      </c>
      <c r="I13" s="55">
        <v>1</v>
      </c>
      <c r="J13" s="55"/>
      <c r="K13" s="55"/>
      <c r="L13" s="55"/>
      <c r="M13" s="57">
        <f t="shared" si="0"/>
        <v>2.6320000000000001</v>
      </c>
      <c r="N13" s="55"/>
      <c r="O13" s="58">
        <f t="shared" si="1"/>
        <v>1500</v>
      </c>
      <c r="P13" s="58">
        <f t="shared" si="2"/>
        <v>3948</v>
      </c>
    </row>
    <row r="14" spans="1:30">
      <c r="A14" s="55">
        <v>12</v>
      </c>
      <c r="B14" s="55" t="s">
        <v>217</v>
      </c>
      <c r="C14" s="55" t="s">
        <v>218</v>
      </c>
      <c r="D14" s="55" t="s">
        <v>19</v>
      </c>
      <c r="E14" s="55" t="s">
        <v>19</v>
      </c>
      <c r="F14" s="55">
        <v>20</v>
      </c>
      <c r="G14" s="55">
        <v>100</v>
      </c>
      <c r="H14" s="56">
        <f t="shared" si="4"/>
        <v>150000</v>
      </c>
      <c r="I14" s="55">
        <v>1</v>
      </c>
      <c r="J14" s="55"/>
      <c r="K14" s="55"/>
      <c r="L14" s="55"/>
      <c r="M14" s="57">
        <f t="shared" si="0"/>
        <v>5</v>
      </c>
      <c r="N14" s="55"/>
      <c r="O14" s="58">
        <f t="shared" si="1"/>
        <v>1500</v>
      </c>
      <c r="P14" s="58">
        <f t="shared" si="2"/>
        <v>7500</v>
      </c>
    </row>
    <row r="15" spans="1:30" ht="25.5">
      <c r="A15" s="55">
        <v>13</v>
      </c>
      <c r="B15" s="55" t="s">
        <v>219</v>
      </c>
      <c r="C15" s="55" t="s">
        <v>207</v>
      </c>
      <c r="D15" s="55" t="s">
        <v>207</v>
      </c>
      <c r="E15" s="55" t="s">
        <v>20</v>
      </c>
      <c r="F15" s="55">
        <v>60</v>
      </c>
      <c r="G15" s="55">
        <v>150</v>
      </c>
      <c r="H15" s="56">
        <f t="shared" si="4"/>
        <v>225000</v>
      </c>
      <c r="I15" s="55">
        <v>1</v>
      </c>
      <c r="J15" s="55"/>
      <c r="K15" s="55"/>
      <c r="L15" s="55"/>
      <c r="M15" s="57">
        <f t="shared" si="0"/>
        <v>2.5</v>
      </c>
      <c r="N15" s="55"/>
      <c r="O15" s="58">
        <f t="shared" si="1"/>
        <v>1500</v>
      </c>
      <c r="P15" s="58">
        <f t="shared" si="2"/>
        <v>3750</v>
      </c>
    </row>
    <row r="16" spans="1:30">
      <c r="A16" s="55">
        <v>14</v>
      </c>
      <c r="B16" s="55" t="s">
        <v>220</v>
      </c>
      <c r="C16" s="55" t="s">
        <v>221</v>
      </c>
      <c r="D16" s="55" t="s">
        <v>222</v>
      </c>
      <c r="E16" s="55" t="s">
        <v>16</v>
      </c>
      <c r="F16" s="55">
        <v>114</v>
      </c>
      <c r="G16" s="55">
        <v>750</v>
      </c>
      <c r="H16" s="56">
        <f t="shared" si="4"/>
        <v>1125000</v>
      </c>
      <c r="I16" s="55">
        <v>1</v>
      </c>
      <c r="J16" s="55"/>
      <c r="K16" s="55"/>
      <c r="L16" s="55"/>
      <c r="M16" s="57">
        <f t="shared" si="0"/>
        <v>6.5789473684210522</v>
      </c>
      <c r="N16" s="55"/>
      <c r="O16" s="58">
        <f t="shared" si="1"/>
        <v>1500</v>
      </c>
      <c r="P16" s="58">
        <f t="shared" si="2"/>
        <v>9868.4210526315783</v>
      </c>
    </row>
    <row r="17" spans="1:16" ht="25.5">
      <c r="A17" s="55">
        <v>15</v>
      </c>
      <c r="B17" s="55" t="s">
        <v>223</v>
      </c>
      <c r="C17" s="55" t="s">
        <v>224</v>
      </c>
      <c r="D17" s="55" t="s">
        <v>225</v>
      </c>
      <c r="E17" s="55" t="s">
        <v>20</v>
      </c>
      <c r="F17" s="55">
        <v>85</v>
      </c>
      <c r="G17" s="55">
        <v>228.5</v>
      </c>
      <c r="H17" s="56">
        <f t="shared" si="4"/>
        <v>342750</v>
      </c>
      <c r="I17" s="55">
        <v>1</v>
      </c>
      <c r="J17" s="55"/>
      <c r="K17" s="55"/>
      <c r="L17" s="55"/>
      <c r="M17" s="57">
        <f t="shared" si="0"/>
        <v>2.6882352941176473</v>
      </c>
      <c r="N17" s="55"/>
      <c r="O17" s="58">
        <f t="shared" si="1"/>
        <v>1500</v>
      </c>
      <c r="P17" s="58">
        <f t="shared" si="2"/>
        <v>4032.3529411764707</v>
      </c>
    </row>
    <row r="18" spans="1:16" ht="25.5">
      <c r="A18" s="55">
        <v>16</v>
      </c>
      <c r="B18" s="55" t="s">
        <v>226</v>
      </c>
      <c r="C18" s="55" t="s">
        <v>227</v>
      </c>
      <c r="D18" s="55" t="s">
        <v>228</v>
      </c>
      <c r="E18" s="55" t="s">
        <v>16</v>
      </c>
      <c r="F18" s="55">
        <v>66</v>
      </c>
      <c r="G18" s="55">
        <v>198</v>
      </c>
      <c r="H18" s="56">
        <f t="shared" si="4"/>
        <v>297000</v>
      </c>
      <c r="I18" s="55">
        <v>1</v>
      </c>
      <c r="J18" s="55"/>
      <c r="K18" s="55"/>
      <c r="L18" s="55"/>
      <c r="M18" s="57">
        <f t="shared" si="0"/>
        <v>3</v>
      </c>
      <c r="N18" s="55"/>
      <c r="O18" s="58">
        <f t="shared" si="1"/>
        <v>1500</v>
      </c>
      <c r="P18" s="58">
        <f t="shared" si="2"/>
        <v>4500</v>
      </c>
    </row>
    <row r="19" spans="1:16" ht="38.25">
      <c r="A19" s="55">
        <v>17</v>
      </c>
      <c r="B19" s="55" t="s">
        <v>229</v>
      </c>
      <c r="C19" s="55" t="s">
        <v>230</v>
      </c>
      <c r="D19" s="55" t="s">
        <v>231</v>
      </c>
      <c r="E19" s="55" t="s">
        <v>19</v>
      </c>
      <c r="F19" s="55">
        <v>367</v>
      </c>
      <c r="G19" s="55">
        <v>998.01</v>
      </c>
      <c r="H19" s="56">
        <f t="shared" si="4"/>
        <v>1497015</v>
      </c>
      <c r="I19" s="55">
        <v>1</v>
      </c>
      <c r="J19" s="55"/>
      <c r="K19" s="55"/>
      <c r="L19" s="55"/>
      <c r="M19" s="57">
        <f t="shared" si="0"/>
        <v>2.7193732970027247</v>
      </c>
      <c r="N19" s="55"/>
      <c r="O19" s="58">
        <f t="shared" si="1"/>
        <v>1500</v>
      </c>
      <c r="P19" s="58">
        <f t="shared" si="2"/>
        <v>4079.0599455040874</v>
      </c>
    </row>
    <row r="20" spans="1:16">
      <c r="A20" s="55">
        <v>18</v>
      </c>
      <c r="B20" s="55" t="s">
        <v>232</v>
      </c>
      <c r="C20" s="55" t="s">
        <v>233</v>
      </c>
      <c r="D20" s="55" t="s">
        <v>199</v>
      </c>
      <c r="E20" s="55" t="s">
        <v>16</v>
      </c>
      <c r="F20" s="55">
        <v>229</v>
      </c>
      <c r="G20" s="55">
        <v>758</v>
      </c>
      <c r="H20" s="56">
        <f t="shared" si="4"/>
        <v>1137000</v>
      </c>
      <c r="I20" s="55">
        <v>1</v>
      </c>
      <c r="J20" s="55"/>
      <c r="K20" s="55"/>
      <c r="L20" s="55"/>
      <c r="M20" s="57">
        <f t="shared" si="0"/>
        <v>3.3100436681222707</v>
      </c>
      <c r="N20" s="55"/>
      <c r="O20" s="58">
        <f t="shared" si="1"/>
        <v>1500</v>
      </c>
      <c r="P20" s="58">
        <f t="shared" si="2"/>
        <v>4965.0655021834064</v>
      </c>
    </row>
    <row r="21" spans="1:16">
      <c r="A21" s="55">
        <v>19</v>
      </c>
      <c r="B21" s="55" t="s">
        <v>234</v>
      </c>
      <c r="C21" s="55" t="s">
        <v>235</v>
      </c>
      <c r="D21" s="55" t="s">
        <v>235</v>
      </c>
      <c r="E21" s="55" t="s">
        <v>18</v>
      </c>
      <c r="F21" s="55">
        <v>91</v>
      </c>
      <c r="G21" s="55">
        <v>72.73</v>
      </c>
      <c r="H21" s="56">
        <f t="shared" si="4"/>
        <v>109095</v>
      </c>
      <c r="I21" s="55">
        <v>1</v>
      </c>
      <c r="J21" s="55"/>
      <c r="K21" s="55"/>
      <c r="L21" s="55"/>
      <c r="M21" s="57">
        <f t="shared" si="0"/>
        <v>0.7992307692307693</v>
      </c>
      <c r="N21" s="55"/>
      <c r="O21" s="58">
        <f t="shared" si="1"/>
        <v>1500</v>
      </c>
      <c r="P21" s="58">
        <f t="shared" si="2"/>
        <v>1198.8461538461538</v>
      </c>
    </row>
    <row r="22" spans="1:16">
      <c r="A22" s="55">
        <v>20</v>
      </c>
      <c r="B22" s="55" t="s">
        <v>236</v>
      </c>
      <c r="C22" s="55" t="s">
        <v>237</v>
      </c>
      <c r="D22" s="55" t="s">
        <v>237</v>
      </c>
      <c r="E22" s="55" t="s">
        <v>18</v>
      </c>
      <c r="F22" s="55">
        <v>20</v>
      </c>
      <c r="G22" s="55">
        <v>150</v>
      </c>
      <c r="H22" s="56">
        <f t="shared" si="4"/>
        <v>225000</v>
      </c>
      <c r="I22" s="55">
        <v>1</v>
      </c>
      <c r="J22" s="55"/>
      <c r="K22" s="55"/>
      <c r="L22" s="55"/>
      <c r="M22" s="57">
        <f t="shared" si="0"/>
        <v>7.5</v>
      </c>
      <c r="N22" s="55"/>
      <c r="O22" s="58">
        <f t="shared" si="1"/>
        <v>1500</v>
      </c>
      <c r="P22" s="58">
        <f t="shared" si="2"/>
        <v>11250</v>
      </c>
    </row>
    <row r="23" spans="1:16" ht="25.5">
      <c r="A23" s="55">
        <v>21</v>
      </c>
      <c r="B23" s="55" t="s">
        <v>238</v>
      </c>
      <c r="C23" s="55" t="s">
        <v>239</v>
      </c>
      <c r="D23" s="55" t="s">
        <v>240</v>
      </c>
      <c r="E23" s="55" t="s">
        <v>19</v>
      </c>
      <c r="F23" s="55">
        <v>40</v>
      </c>
      <c r="G23" s="55">
        <v>203</v>
      </c>
      <c r="H23" s="56">
        <f t="shared" si="4"/>
        <v>304500</v>
      </c>
      <c r="I23" s="55">
        <v>1</v>
      </c>
      <c r="J23" s="55"/>
      <c r="K23" s="55"/>
      <c r="L23" s="55"/>
      <c r="M23" s="57">
        <f t="shared" si="0"/>
        <v>5.0750000000000002</v>
      </c>
      <c r="N23" s="55"/>
      <c r="O23" s="58">
        <f t="shared" si="1"/>
        <v>1500</v>
      </c>
      <c r="P23" s="58">
        <f t="shared" si="2"/>
        <v>7612.5</v>
      </c>
    </row>
    <row r="24" spans="1:16">
      <c r="A24" s="55">
        <v>22</v>
      </c>
      <c r="B24" s="55" t="s">
        <v>241</v>
      </c>
      <c r="C24" s="55" t="s">
        <v>222</v>
      </c>
      <c r="D24" s="55" t="s">
        <v>222</v>
      </c>
      <c r="E24" s="55" t="s">
        <v>16</v>
      </c>
      <c r="F24" s="55">
        <v>141</v>
      </c>
      <c r="G24" s="55">
        <v>321.14999999999998</v>
      </c>
      <c r="H24" s="56">
        <f t="shared" si="4"/>
        <v>481724.99999999994</v>
      </c>
      <c r="I24" s="55">
        <v>1</v>
      </c>
      <c r="J24" s="55"/>
      <c r="K24" s="55"/>
      <c r="L24" s="55"/>
      <c r="M24" s="57">
        <f t="shared" si="0"/>
        <v>2.277659574468085</v>
      </c>
      <c r="N24" s="55"/>
      <c r="O24" s="58">
        <f t="shared" si="1"/>
        <v>1500</v>
      </c>
      <c r="P24" s="58">
        <f t="shared" si="2"/>
        <v>3416.4893617021271</v>
      </c>
    </row>
    <row r="25" spans="1:16" ht="25.5">
      <c r="A25" s="55">
        <v>23</v>
      </c>
      <c r="B25" s="55" t="s">
        <v>242</v>
      </c>
      <c r="C25" s="55" t="s">
        <v>222</v>
      </c>
      <c r="D25" s="55" t="s">
        <v>222</v>
      </c>
      <c r="E25" s="55" t="s">
        <v>16</v>
      </c>
      <c r="F25" s="55">
        <v>30</v>
      </c>
      <c r="G25" s="55">
        <v>120</v>
      </c>
      <c r="H25" s="56">
        <f t="shared" si="4"/>
        <v>180000</v>
      </c>
      <c r="I25" s="55">
        <v>1</v>
      </c>
      <c r="J25" s="55"/>
      <c r="K25" s="55"/>
      <c r="L25" s="55"/>
      <c r="M25" s="57">
        <f t="shared" si="0"/>
        <v>4</v>
      </c>
      <c r="N25" s="55"/>
      <c r="O25" s="58">
        <f t="shared" si="1"/>
        <v>1500</v>
      </c>
      <c r="P25" s="58">
        <f t="shared" si="2"/>
        <v>6000</v>
      </c>
    </row>
    <row r="26" spans="1:16" ht="25.5">
      <c r="A26" s="55">
        <v>24</v>
      </c>
      <c r="B26" s="55" t="s">
        <v>243</v>
      </c>
      <c r="C26" s="55" t="s">
        <v>244</v>
      </c>
      <c r="D26" s="55" t="s">
        <v>20</v>
      </c>
      <c r="E26" s="55" t="s">
        <v>20</v>
      </c>
      <c r="F26" s="55">
        <v>46</v>
      </c>
      <c r="G26" s="55">
        <v>131</v>
      </c>
      <c r="H26" s="56">
        <f t="shared" si="4"/>
        <v>196500</v>
      </c>
      <c r="I26" s="55">
        <v>1</v>
      </c>
      <c r="J26" s="55"/>
      <c r="K26" s="55"/>
      <c r="L26" s="55"/>
      <c r="M26" s="57">
        <f t="shared" si="0"/>
        <v>2.847826086956522</v>
      </c>
      <c r="N26" s="55"/>
      <c r="O26" s="58">
        <f t="shared" si="1"/>
        <v>1500</v>
      </c>
      <c r="P26" s="58">
        <f t="shared" si="2"/>
        <v>4271.739130434783</v>
      </c>
    </row>
    <row r="27" spans="1:16" ht="25.5">
      <c r="A27" s="55">
        <v>25</v>
      </c>
      <c r="B27" s="55" t="s">
        <v>245</v>
      </c>
      <c r="C27" s="55" t="s">
        <v>246</v>
      </c>
      <c r="D27" s="55" t="s">
        <v>212</v>
      </c>
      <c r="E27" s="55" t="s">
        <v>19</v>
      </c>
      <c r="F27" s="55">
        <v>40</v>
      </c>
      <c r="G27" s="55">
        <v>150</v>
      </c>
      <c r="H27" s="56">
        <f t="shared" si="4"/>
        <v>225000</v>
      </c>
      <c r="I27" s="55">
        <v>1</v>
      </c>
      <c r="J27" s="55"/>
      <c r="K27" s="55"/>
      <c r="L27" s="55"/>
      <c r="M27" s="57">
        <f t="shared" si="0"/>
        <v>3.75</v>
      </c>
      <c r="N27" s="55"/>
      <c r="O27" s="58">
        <f t="shared" si="1"/>
        <v>1500</v>
      </c>
      <c r="P27" s="58">
        <f t="shared" si="2"/>
        <v>5625</v>
      </c>
    </row>
    <row r="28" spans="1:16" ht="25.5">
      <c r="A28" s="60">
        <v>26</v>
      </c>
      <c r="B28" s="60" t="s">
        <v>247</v>
      </c>
      <c r="C28" s="60" t="s">
        <v>255</v>
      </c>
      <c r="D28" s="60" t="s">
        <v>207</v>
      </c>
      <c r="E28" s="60" t="s">
        <v>20</v>
      </c>
      <c r="F28" s="60">
        <v>58</v>
      </c>
      <c r="G28" s="60">
        <v>421</v>
      </c>
      <c r="H28" s="61">
        <f t="shared" si="4"/>
        <v>631500</v>
      </c>
      <c r="I28" s="60">
        <v>1</v>
      </c>
      <c r="J28" s="60"/>
      <c r="K28" s="60"/>
      <c r="L28" s="60"/>
      <c r="M28" s="62">
        <f t="shared" si="0"/>
        <v>7.2586206896551726</v>
      </c>
      <c r="N28" s="60"/>
      <c r="O28" s="63">
        <f t="shared" si="1"/>
        <v>1500</v>
      </c>
      <c r="P28" s="63">
        <f t="shared" si="2"/>
        <v>10887.931034482759</v>
      </c>
    </row>
    <row r="29" spans="1:16" ht="13.5" thickBot="1">
      <c r="A29" s="60">
        <v>27</v>
      </c>
      <c r="B29" s="68" t="s">
        <v>254</v>
      </c>
      <c r="C29" s="60" t="s">
        <v>256</v>
      </c>
      <c r="D29" s="60" t="s">
        <v>256</v>
      </c>
      <c r="E29" s="60" t="s">
        <v>18</v>
      </c>
      <c r="F29" s="60">
        <v>450</v>
      </c>
      <c r="G29" s="60">
        <v>1500</v>
      </c>
      <c r="H29" s="61">
        <f>1500*G29*0.2</f>
        <v>450000</v>
      </c>
      <c r="I29" s="60"/>
      <c r="J29" s="61"/>
      <c r="K29" s="60"/>
      <c r="L29" s="60"/>
      <c r="M29" s="62">
        <f t="shared" si="0"/>
        <v>3.3333333333333335</v>
      </c>
      <c r="N29" s="60"/>
      <c r="O29" s="62">
        <f t="shared" si="1"/>
        <v>300</v>
      </c>
      <c r="P29" s="60">
        <f t="shared" si="2"/>
        <v>1000</v>
      </c>
    </row>
    <row r="30" spans="1:16" ht="13.5" thickBot="1">
      <c r="A30" s="64"/>
      <c r="B30" s="65" t="s">
        <v>106</v>
      </c>
      <c r="C30" s="65"/>
      <c r="D30" s="65"/>
      <c r="E30" s="65"/>
      <c r="F30" s="65"/>
      <c r="G30" s="65"/>
      <c r="H30" s="66">
        <f>SUM(H3:H29)</f>
        <v>16809683.120000001</v>
      </c>
      <c r="I30" s="65"/>
      <c r="J30" s="65"/>
      <c r="K30" s="65"/>
      <c r="L30" s="65"/>
      <c r="M30" s="65"/>
      <c r="N30" s="65"/>
      <c r="O30" s="65"/>
      <c r="P30" s="67"/>
    </row>
    <row r="32" spans="1:16">
      <c r="B32" s="53" t="s">
        <v>252</v>
      </c>
    </row>
    <row r="33" spans="2:2">
      <c r="B33" s="53" t="s">
        <v>253</v>
      </c>
    </row>
  </sheetData>
  <mergeCells count="5">
    <mergeCell ref="A1:A2"/>
    <mergeCell ref="B1:B2"/>
    <mergeCell ref="C1:E1"/>
    <mergeCell ref="F1:F2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INGRESOS</vt:lpstr>
      <vt:lpstr>GASTOS INVERSION 2018</vt:lpstr>
      <vt:lpstr>GASTOS CORRIENTES 2018</vt:lpstr>
      <vt:lpstr>LISTA PROYECTOS</vt:lpstr>
      <vt:lpstr>'GASTOS CORRIENTES 2018'!Área_de_impresión</vt:lpstr>
      <vt:lpstr>'GASTOS INVERSION 2018'!Área_de_impresión</vt:lpstr>
      <vt:lpstr>INGRESOS!Área_de_impresión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2017-09-01T13:25:28Z</dcterms:created>
  <dcterms:modified xsi:type="dcterms:W3CDTF">2017-09-06T19:18:16Z</dcterms:modified>
</cp:coreProperties>
</file>